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はじめに" sheetId="1" r:id="rId1"/>
    <sheet name="1 前提" sheetId="2" r:id="rId2"/>
    <sheet name="2 月次の計画" sheetId="3" r:id="rId3"/>
    <sheet name="3 資金の過不足" sheetId="4" r:id="rId4"/>
    <sheet name="4 サイトを変えたら" sheetId="5" r:id="rId5"/>
    <sheet name="用語と計算式" sheetId="6" r:id="rId6"/>
  </sheets>
  <calcPr calcId="124519" fullCalcOnLoad="1"/>
</workbook>
</file>

<file path=xl/sharedStrings.xml><?xml version="1.0" encoding="utf-8"?>
<sst xmlns="http://schemas.openxmlformats.org/spreadsheetml/2006/main" count="80" uniqueCount="74">
  <si>
    <t>仕入れと売上の時差表</t>
  </si>
  <si>
    <t>仕入れの支払いと、売上の入金には時差があります。
このファイルは、その時差が月ごとにいくらの過不足を生むかを出すためのものです。
【使い方】
1.「1 前提」に、支払サイト・入金サイト・粗利率を入れます。
2.「2 月次の計画」に、月ごとの売上と仕入れを入れます。白いセルだけ入力してください。
3.「3 資金の過不足」に、月ごとの収支と累積が自動で出ます。
4.「4 サイトを変えたら」で、サイトを1か月変えた場合の効果を確認します。
【見るところ】
・累積の最も深いところ（谷）が、用意すべき資金です。
・月々の収支ではなく、累積で見てください。
【入れてはいけない数字】
・希望的な売上。取れる確証のない受注は入れない。
・入金予定日を、実際より早く書かない。
・仕入れの支払いを、実際より遅く書かない。
この3つをやると、表は必ず「足りている」と出ます。</t>
  </si>
  <si>
    <t>※ 単位は万円で統一しています。金額の桁を揃えて入力してください。</t>
  </si>
  <si>
    <t>前提条件</t>
  </si>
  <si>
    <t>項目</t>
  </si>
  <si>
    <t>値</t>
  </si>
  <si>
    <t>説明</t>
  </si>
  <si>
    <t>売上の入金サイト（か月）</t>
  </si>
  <si>
    <t>月末締め翌々月末払いなら 2</t>
  </si>
  <si>
    <t>仕入れの支払サイト（か月）</t>
  </si>
  <si>
    <t>月末締め翌月末払いなら 1</t>
  </si>
  <si>
    <t>仕入れの先行（か月）</t>
  </si>
  <si>
    <t>売る何か月前に仕入れるか。同月なら 0</t>
  </si>
  <si>
    <t>粗利率</t>
  </si>
  <si>
    <t>売上に対する粗利の割合</t>
  </si>
  <si>
    <t>月々の固定費（万円）</t>
  </si>
  <si>
    <t>人件費・家賃など</t>
  </si>
  <si>
    <t>期首の現金（万円）</t>
  </si>
  <si>
    <t>スタート時点の残高</t>
  </si>
  <si>
    <t>この表の読み方</t>
  </si>
  <si>
    <t>仕入れの先行が1か月・支払サイトが1か月なら、売る2か月前に仕入れ、その翌月に払います。売上の入金が2か月後なら、支払いから入金まで3か月空きます。</t>
  </si>
  <si>
    <t>月次の売上と仕入れ</t>
  </si>
  <si>
    <t>月</t>
  </si>
  <si>
    <t>売上（万円）</t>
  </si>
  <si>
    <t>仕入れ（万円）</t>
  </si>
  <si>
    <t>その他の支出（万円）</t>
  </si>
  <si>
    <t>備考</t>
  </si>
  <si>
    <t>合計</t>
  </si>
  <si>
    <t>C列は「その月に売る分の原価を、先行分だけ前にずらした」自動計算です。
先行がある場合、最後の数か月は「その先の売上」が未入力のため0になります。
実際の発注予定を、C列に直接上書きしてください。</t>
  </si>
  <si>
    <t>月ごとの資金の過不足</t>
  </si>
  <si>
    <t>売上の入金</t>
  </si>
  <si>
    <t>仕入れの支払い</t>
  </si>
  <si>
    <t>その他の支出</t>
  </si>
  <si>
    <t>固定費</t>
  </si>
  <si>
    <t>単月の収支</t>
  </si>
  <si>
    <t>累積の現金</t>
  </si>
  <si>
    <t>累積の谷</t>
  </si>
  <si>
    <t>いちばん深いところ。ここがマイナスなら、その金額が不足します。</t>
  </si>
  <si>
    <t>谷になる月</t>
  </si>
  <si>
    <t>期末の現金</t>
  </si>
  <si>
    <t>年間の収支</t>
  </si>
  <si>
    <t>サイトを1か月変えた場合の効果</t>
  </si>
  <si>
    <t>金額（万円）</t>
  </si>
  <si>
    <t>月平均の売上</t>
  </si>
  <si>
    <t>入金サイトを1か月短くすると、これだけ現金が増えます</t>
  </si>
  <si>
    <t>月平均の仕入れ</t>
  </si>
  <si>
    <t>支払サイトを1か月延ばすと、これだけ現金が増えます</t>
  </si>
  <si>
    <t>入金サイト▲1か月の効果</t>
  </si>
  <si>
    <t>取引先との交渉で得られる金額</t>
  </si>
  <si>
    <t>支払サイト＋1か月の効果</t>
  </si>
  <si>
    <t>仕入先との交渉で得られる金額。下請法の制限を確認すること</t>
  </si>
  <si>
    <t>両方できた場合</t>
  </si>
  <si>
    <t>合計でこれだけ現金が増えます</t>
  </si>
  <si>
    <t>現在の累積の谷</t>
  </si>
  <si>
    <t>両方できた場合の谷（概算）</t>
  </si>
  <si>
    <t>概算です。実際には月ごとの金額が違うため、「1 前提」のサイトを実際に変えて「3 資金の過不足」を見るほうが正確です。</t>
  </si>
  <si>
    <t>用語と計算式</t>
  </si>
  <si>
    <t>用語</t>
  </si>
  <si>
    <t>意味・計算式</t>
  </si>
  <si>
    <t>入金サイト</t>
  </si>
  <si>
    <t>売上を計上してから、現金が入るまでの期間。月末締め翌々月末払いなら2か月。</t>
  </si>
  <si>
    <t>支払サイト</t>
  </si>
  <si>
    <t>仕入れを計上してから、現金が出るまでの期間。月末締め翌月末払いなら1か月。</t>
  </si>
  <si>
    <t>仕入れの先行</t>
  </si>
  <si>
    <t>売る何か月前に仕入れるか。在庫を持つ商売ほど長くなる。</t>
  </si>
  <si>
    <t>売上の入金 − 仕入れの支払い − その他の支出 − 固定費</t>
  </si>
  <si>
    <t>前月の累積 ＋ 当月の単月収支。期首は「1 前提」の期首現金から。</t>
  </si>
  <si>
    <t>累積の現金が最も低くなる月の金額。ここがマイナスなら、その額が不足する。</t>
  </si>
  <si>
    <t>必要な運転資金</t>
  </si>
  <si>
    <t>この表では「累積の谷がマイナスになった分」。手元資金か調達で埋める。</t>
  </si>
  <si>
    <t>サイトを1か月動かす効果</t>
  </si>
  <si>
    <t>月平均の金額と、ほぼ同額の現金が増減する。</t>
  </si>
  <si>
    <t>この表で分からないこと</t>
  </si>
  <si>
    <t>・売上が計画どおりに立たなかった場合。計画を下振れさせて、もう一度見てください。
・取引先が遅延した場合。入金サイトを1か月延ばして再計算してください。
・税金と社会保険料。「その他の支出」に、納付月の分を入れてください。
・借入の返済。同じく「その他の支出」に入れてください。</t>
  </si>
</sst>
</file>

<file path=xl/styles.xml><?xml version="1.0" encoding="utf-8"?>
<styleSheet xmlns="http://schemas.openxmlformats.org/spreadsheetml/2006/main">
  <numFmts count="2">
    <numFmt numFmtId="164" formatCode="#,##0"/>
    <numFmt numFmtId="165" formatCode="0.0%"/>
  </numFmts>
  <fonts count="6">
    <font>
      <sz val="11"/>
      <color theme="1"/>
      <name val="Calibri"/>
      <family val="2"/>
      <scheme val="minor"/>
    </font>
    <font>
      <b/>
      <sz val="14"/>
      <color rgb="FF8C5A00"/>
      <name val="Calibri"/>
      <family val="2"/>
      <scheme val="minor"/>
    </font>
    <font>
      <sz val="10"/>
      <color theme="1"/>
      <name val="Calibri"/>
      <family val="2"/>
      <scheme val="minor"/>
    </font>
    <font>
      <sz val="9"/>
      <color rgb="FF666666"/>
      <name val="Calibri"/>
      <family val="2"/>
      <scheme val="minor"/>
    </font>
    <font>
      <b/>
      <sz val="11"/>
      <color theme="1"/>
      <name val="Calibri"/>
      <family val="2"/>
      <scheme val="minor"/>
    </font>
    <font>
      <b/>
      <sz val="11"/>
      <color rgb="FFB00020"/>
      <name val="Calibri"/>
      <family val="2"/>
      <scheme val="minor"/>
    </font>
  </fonts>
  <fills count="8">
    <fill>
      <patternFill patternType="none"/>
    </fill>
    <fill>
      <patternFill patternType="gray125"/>
    </fill>
    <fill>
      <patternFill patternType="solid">
        <fgColor rgb="FFF3E9D6"/>
        <bgColor indexed="64"/>
      </patternFill>
    </fill>
    <fill>
      <patternFill patternType="solid">
        <fgColor rgb="FFFBF6EC"/>
        <bgColor indexed="64"/>
      </patternFill>
    </fill>
    <fill>
      <patternFill patternType="solid">
        <fgColor rgb="FFFFFFFF"/>
        <bgColor indexed="64"/>
      </patternFill>
    </fill>
    <fill>
      <patternFill patternType="solid">
        <fgColor rgb="FFF7F7F7"/>
        <bgColor indexed="64"/>
      </patternFill>
    </fill>
    <fill>
      <patternFill patternType="solid">
        <fgColor rgb="FFEFEFEF"/>
        <bgColor indexed="64"/>
      </patternFill>
    </fill>
    <fill>
      <patternFill patternType="solid">
        <fgColor rgb="FFFDECE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center" wrapText="1"/>
    </xf>
    <xf numFmtId="0" fontId="4" fillId="3" borderId="1" xfId="0" applyFont="1" applyFill="1" applyBorder="1"/>
    <xf numFmtId="164" fontId="0" fillId="4" borderId="1" xfId="0" applyNumberFormat="1" applyFill="1" applyBorder="1"/>
    <xf numFmtId="165" fontId="0" fillId="0" borderId="1" xfId="0" applyNumberFormat="1" applyBorder="1"/>
    <xf numFmtId="164" fontId="0" fillId="5" borderId="1" xfId="0" applyNumberFormat="1" applyFill="1" applyBorder="1"/>
    <xf numFmtId="164" fontId="4" fillId="6" borderId="1" xfId="0" applyNumberFormat="1" applyFont="1" applyFill="1" applyBorder="1"/>
    <xf numFmtId="164" fontId="5" fillId="7" borderId="1"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B14"/>
  <sheetViews>
    <sheetView tabSelected="1" workbookViewId="0"/>
  </sheetViews>
  <sheetFormatPr defaultRowHeight="15"/>
  <cols>
    <col min="1" max="1" width="4.7109375" customWidth="1"/>
    <col min="2" max="2" width="92.7109375" customWidth="1"/>
  </cols>
  <sheetData>
    <row r="2" spans="2:2">
      <c r="B2" s="1" t="s">
        <v>0</v>
      </c>
    </row>
    <row r="4" spans="2:2">
      <c r="B4" s="2" t="s">
        <v>1</v>
      </c>
    </row>
    <row r="14" spans="2:2">
      <c r="B14" s="3"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2"/>
  <sheetViews>
    <sheetView workbookViewId="0"/>
  </sheetViews>
  <sheetFormatPr defaultRowHeight="15"/>
  <cols>
    <col min="1" max="1" width="34.7109375" customWidth="1"/>
    <col min="2" max="2" width="16.7109375" customWidth="1"/>
    <col min="3" max="3" width="52.7109375" customWidth="1"/>
  </cols>
  <sheetData>
    <row r="1" spans="1:3">
      <c r="A1" s="1" t="s">
        <v>3</v>
      </c>
    </row>
    <row r="3" spans="1:3">
      <c r="A3" s="4" t="s">
        <v>4</v>
      </c>
      <c r="B3" s="4" t="s">
        <v>5</v>
      </c>
      <c r="C3" s="4" t="s">
        <v>6</v>
      </c>
    </row>
    <row r="4" spans="1:3">
      <c r="A4" s="5" t="s">
        <v>7</v>
      </c>
      <c r="B4" s="6">
        <v>2</v>
      </c>
      <c r="C4" s="3" t="s">
        <v>8</v>
      </c>
    </row>
    <row r="5" spans="1:3">
      <c r="A5" s="5" t="s">
        <v>9</v>
      </c>
      <c r="B5" s="6">
        <v>1</v>
      </c>
      <c r="C5" s="3" t="s">
        <v>10</v>
      </c>
    </row>
    <row r="6" spans="1:3">
      <c r="A6" s="5" t="s">
        <v>11</v>
      </c>
      <c r="B6" s="6">
        <v>1</v>
      </c>
      <c r="C6" s="3" t="s">
        <v>12</v>
      </c>
    </row>
    <row r="7" spans="1:3">
      <c r="A7" s="5" t="s">
        <v>13</v>
      </c>
      <c r="B7" s="7">
        <v>0.3</v>
      </c>
      <c r="C7" s="3" t="s">
        <v>14</v>
      </c>
    </row>
    <row r="8" spans="1:3">
      <c r="A8" s="5" t="s">
        <v>15</v>
      </c>
      <c r="B8" s="6">
        <v>250</v>
      </c>
      <c r="C8" s="3" t="s">
        <v>16</v>
      </c>
    </row>
    <row r="9" spans="1:3">
      <c r="A9" s="5" t="s">
        <v>17</v>
      </c>
      <c r="B9" s="6">
        <v>1500</v>
      </c>
      <c r="C9" s="3" t="s">
        <v>18</v>
      </c>
    </row>
    <row r="12" spans="1:3">
      <c r="A12" s="5" t="s">
        <v>19</v>
      </c>
      <c r="C12" s="3"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8"/>
  <sheetViews>
    <sheetView workbookViewId="0"/>
  </sheetViews>
  <sheetFormatPr defaultRowHeight="15"/>
  <cols>
    <col min="1" max="1" width="10.7109375" customWidth="1"/>
    <col min="2" max="4" width="16.7109375" customWidth="1"/>
    <col min="5" max="5" width="28.7109375" customWidth="1"/>
  </cols>
  <sheetData>
    <row r="1" spans="1:5">
      <c r="A1" s="1" t="s">
        <v>21</v>
      </c>
    </row>
    <row r="3" spans="1:5">
      <c r="A3" s="4" t="s">
        <v>22</v>
      </c>
      <c r="B3" s="4" t="s">
        <v>23</v>
      </c>
      <c r="C3" s="4" t="s">
        <v>24</v>
      </c>
      <c r="D3" s="4" t="s">
        <v>25</v>
      </c>
      <c r="E3" s="4" t="s">
        <v>26</v>
      </c>
    </row>
    <row r="4" spans="1:5">
      <c r="A4" s="5">
        <v>1</v>
      </c>
      <c r="B4" s="6">
        <v>800</v>
      </c>
      <c r="C4" s="8">
        <f>IF(4+'1 前提'!$B$6&gt;15,0,INDEX(B:B,4+'1 前提'!$B$6)*(1-'1 前提'!$B$7))</f>
        <v>0</v>
      </c>
      <c r="D4" s="6">
        <v>0</v>
      </c>
      <c r="E4" s="6"/>
    </row>
    <row r="5" spans="1:5">
      <c r="A5" s="5">
        <v>2</v>
      </c>
      <c r="B5" s="6">
        <v>800</v>
      </c>
      <c r="C5" s="8">
        <f>IF(5+'1 前提'!$B$6&gt;15,0,INDEX(B:B,5+'1 前提'!$B$6)*(1-'1 前提'!$B$7))</f>
        <v>0</v>
      </c>
      <c r="D5" s="6">
        <v>0</v>
      </c>
      <c r="E5" s="6"/>
    </row>
    <row r="6" spans="1:5">
      <c r="A6" s="5">
        <v>3</v>
      </c>
      <c r="B6" s="6">
        <v>1200</v>
      </c>
      <c r="C6" s="8">
        <f>IF(6+'1 前提'!$B$6&gt;15,0,INDEX(B:B,6+'1 前提'!$B$6)*(1-'1 前提'!$B$7))</f>
        <v>0</v>
      </c>
      <c r="D6" s="6">
        <v>0</v>
      </c>
      <c r="E6" s="6"/>
    </row>
    <row r="7" spans="1:5">
      <c r="A7" s="5">
        <v>4</v>
      </c>
      <c r="B7" s="6">
        <v>900</v>
      </c>
      <c r="C7" s="8">
        <f>IF(7+'1 前提'!$B$6&gt;15,0,INDEX(B:B,7+'1 前提'!$B$6)*(1-'1 前提'!$B$7))</f>
        <v>0</v>
      </c>
      <c r="D7" s="6">
        <v>0</v>
      </c>
      <c r="E7" s="6"/>
    </row>
    <row r="8" spans="1:5">
      <c r="A8" s="5">
        <v>5</v>
      </c>
      <c r="B8" s="6">
        <v>900</v>
      </c>
      <c r="C8" s="8">
        <f>IF(8+'1 前提'!$B$6&gt;15,0,INDEX(B:B,8+'1 前提'!$B$6)*(1-'1 前提'!$B$7))</f>
        <v>0</v>
      </c>
      <c r="D8" s="6">
        <v>0</v>
      </c>
      <c r="E8" s="6"/>
    </row>
    <row r="9" spans="1:5">
      <c r="A9" s="5">
        <v>6</v>
      </c>
      <c r="B9" s="6">
        <v>1500</v>
      </c>
      <c r="C9" s="8">
        <f>IF(9+'1 前提'!$B$6&gt;15,0,INDEX(B:B,9+'1 前提'!$B$6)*(1-'1 前提'!$B$7))</f>
        <v>0</v>
      </c>
      <c r="D9" s="6">
        <v>0</v>
      </c>
      <c r="E9" s="6"/>
    </row>
    <row r="10" spans="1:5">
      <c r="A10" s="5">
        <v>7</v>
      </c>
      <c r="B10" s="6">
        <v>1000</v>
      </c>
      <c r="C10" s="8">
        <f>IF(10+'1 前提'!$B$6&gt;15,0,INDEX(B:B,10+'1 前提'!$B$6)*(1-'1 前提'!$B$7))</f>
        <v>0</v>
      </c>
      <c r="D10" s="6">
        <v>0</v>
      </c>
      <c r="E10" s="6"/>
    </row>
    <row r="11" spans="1:5">
      <c r="A11" s="5">
        <v>8</v>
      </c>
      <c r="B11" s="6">
        <v>900</v>
      </c>
      <c r="C11" s="8">
        <f>IF(11+'1 前提'!$B$6&gt;15,0,INDEX(B:B,11+'1 前提'!$B$6)*(1-'1 前提'!$B$7))</f>
        <v>0</v>
      </c>
      <c r="D11" s="6">
        <v>0</v>
      </c>
      <c r="E11" s="6"/>
    </row>
    <row r="12" spans="1:5">
      <c r="A12" s="5">
        <v>9</v>
      </c>
      <c r="B12" s="6">
        <v>1300</v>
      </c>
      <c r="C12" s="8">
        <f>IF(12+'1 前提'!$B$6&gt;15,0,INDEX(B:B,12+'1 前提'!$B$6)*(1-'1 前提'!$B$7))</f>
        <v>0</v>
      </c>
      <c r="D12" s="6">
        <v>0</v>
      </c>
      <c r="E12" s="6"/>
    </row>
    <row r="13" spans="1:5">
      <c r="A13" s="5">
        <v>10</v>
      </c>
      <c r="B13" s="6">
        <v>1000</v>
      </c>
      <c r="C13" s="8">
        <f>IF(13+'1 前提'!$B$6&gt;15,0,INDEX(B:B,13+'1 前提'!$B$6)*(1-'1 前提'!$B$7))</f>
        <v>0</v>
      </c>
      <c r="D13" s="6">
        <v>0</v>
      </c>
      <c r="E13" s="6"/>
    </row>
    <row r="14" spans="1:5">
      <c r="A14" s="5">
        <v>11</v>
      </c>
      <c r="B14" s="6">
        <v>1000</v>
      </c>
      <c r="C14" s="8">
        <f>IF(14+'1 前提'!$B$6&gt;15,0,INDEX(B:B,14+'1 前提'!$B$6)*(1-'1 前提'!$B$7))</f>
        <v>0</v>
      </c>
      <c r="D14" s="6">
        <v>0</v>
      </c>
      <c r="E14" s="6"/>
    </row>
    <row r="15" spans="1:5">
      <c r="A15" s="5">
        <v>12</v>
      </c>
      <c r="B15" s="6">
        <v>1400</v>
      </c>
      <c r="C15" s="8">
        <f>IF(15+'1 前提'!$B$6&gt;15,0,INDEX(B:B,15+'1 前提'!$B$6)*(1-'1 前提'!$B$7))</f>
        <v>0</v>
      </c>
      <c r="D15" s="6">
        <v>0</v>
      </c>
      <c r="E15" s="6"/>
    </row>
    <row r="16" spans="1:5">
      <c r="A16" s="5" t="s">
        <v>27</v>
      </c>
      <c r="B16" s="9">
        <f>SUM(B4:B15)</f>
        <v>0</v>
      </c>
      <c r="C16" s="9">
        <f>SUM(C4:C15)</f>
        <v>0</v>
      </c>
      <c r="D16" s="9">
        <f>SUM(D4:D15)</f>
        <v>0</v>
      </c>
    </row>
    <row r="18" spans="5:5">
      <c r="E18" s="3"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0"/>
  <sheetViews>
    <sheetView workbookViewId="0"/>
  </sheetViews>
  <sheetFormatPr defaultRowHeight="15"/>
  <cols>
    <col min="1" max="1" width="10.7109375" customWidth="1"/>
    <col min="2" max="7" width="17.7109375" customWidth="1"/>
  </cols>
  <sheetData>
    <row r="1" spans="1:7">
      <c r="A1" s="1" t="s">
        <v>29</v>
      </c>
    </row>
    <row r="3" spans="1:7">
      <c r="A3" s="4" t="s">
        <v>22</v>
      </c>
      <c r="B3" s="4" t="s">
        <v>30</v>
      </c>
      <c r="C3" s="4" t="s">
        <v>31</v>
      </c>
      <c r="D3" s="4" t="s">
        <v>32</v>
      </c>
      <c r="E3" s="4" t="s">
        <v>33</v>
      </c>
      <c r="F3" s="4" t="s">
        <v>34</v>
      </c>
      <c r="G3" s="4" t="s">
        <v>35</v>
      </c>
    </row>
    <row r="4" spans="1:7">
      <c r="A4" s="5">
        <v>1</v>
      </c>
      <c r="B4" s="8">
        <f>IF(1-'1 前提'!$B$4&lt;1,0,INDEX('2 月次の計画'!B:B,1-'1 前提'!$B$4+3))</f>
        <v>0</v>
      </c>
      <c r="C4" s="8">
        <f>IF(1-'1 前提'!$B$5&lt;1,0,IFERROR(INDEX('2 月次の計画'!C:C,1-'1 前提'!$B$5+3),0))</f>
        <v>0</v>
      </c>
      <c r="D4" s="8">
        <f>IF(1-'1 前提'!$B$5&lt;1,0,IFERROR(INDEX('2 月次の計画'!D:D,1-'1 前提'!$B$5+3),0))</f>
        <v>0</v>
      </c>
      <c r="E4" s="8">
        <f>'1 前提'!$B$8</f>
        <v>0</v>
      </c>
      <c r="F4" s="9">
        <f>B4-C4-D4-E4</f>
        <v>0</v>
      </c>
      <c r="G4" s="9">
        <f>'1 前提'!$B$9+F4</f>
        <v>0</v>
      </c>
    </row>
    <row r="5" spans="1:7">
      <c r="A5" s="5">
        <v>2</v>
      </c>
      <c r="B5" s="8">
        <f>IF(2-'1 前提'!$B$4&lt;1,0,INDEX('2 月次の計画'!B:B,2-'1 前提'!$B$4+3))</f>
        <v>0</v>
      </c>
      <c r="C5" s="8">
        <f>IF(2-'1 前提'!$B$5&lt;1,0,IFERROR(INDEX('2 月次の計画'!C:C,2-'1 前提'!$B$5+3),0))</f>
        <v>0</v>
      </c>
      <c r="D5" s="8">
        <f>IF(2-'1 前提'!$B$5&lt;1,0,IFERROR(INDEX('2 月次の計画'!D:D,2-'1 前提'!$B$5+3),0))</f>
        <v>0</v>
      </c>
      <c r="E5" s="8">
        <f>'1 前提'!$B$8</f>
        <v>0</v>
      </c>
      <c r="F5" s="9">
        <f>B5-C5-D5-E5</f>
        <v>0</v>
      </c>
      <c r="G5" s="9">
        <f>G4+F5</f>
        <v>0</v>
      </c>
    </row>
    <row r="6" spans="1:7">
      <c r="A6" s="5">
        <v>3</v>
      </c>
      <c r="B6" s="8">
        <f>IF(3-'1 前提'!$B$4&lt;1,0,INDEX('2 月次の計画'!B:B,3-'1 前提'!$B$4+3))</f>
        <v>0</v>
      </c>
      <c r="C6" s="8">
        <f>IF(3-'1 前提'!$B$5&lt;1,0,IFERROR(INDEX('2 月次の計画'!C:C,3-'1 前提'!$B$5+3),0))</f>
        <v>0</v>
      </c>
      <c r="D6" s="8">
        <f>IF(3-'1 前提'!$B$5&lt;1,0,IFERROR(INDEX('2 月次の計画'!D:D,3-'1 前提'!$B$5+3),0))</f>
        <v>0</v>
      </c>
      <c r="E6" s="8">
        <f>'1 前提'!$B$8</f>
        <v>0</v>
      </c>
      <c r="F6" s="9">
        <f>B6-C6-D6-E6</f>
        <v>0</v>
      </c>
      <c r="G6" s="9">
        <f>G5+F6</f>
        <v>0</v>
      </c>
    </row>
    <row r="7" spans="1:7">
      <c r="A7" s="5">
        <v>4</v>
      </c>
      <c r="B7" s="8">
        <f>IF(4-'1 前提'!$B$4&lt;1,0,INDEX('2 月次の計画'!B:B,4-'1 前提'!$B$4+3))</f>
        <v>0</v>
      </c>
      <c r="C7" s="8">
        <f>IF(4-'1 前提'!$B$5&lt;1,0,IFERROR(INDEX('2 月次の計画'!C:C,4-'1 前提'!$B$5+3),0))</f>
        <v>0</v>
      </c>
      <c r="D7" s="8">
        <f>IF(4-'1 前提'!$B$5&lt;1,0,IFERROR(INDEX('2 月次の計画'!D:D,4-'1 前提'!$B$5+3),0))</f>
        <v>0</v>
      </c>
      <c r="E7" s="8">
        <f>'1 前提'!$B$8</f>
        <v>0</v>
      </c>
      <c r="F7" s="9">
        <f>B7-C7-D7-E7</f>
        <v>0</v>
      </c>
      <c r="G7" s="9">
        <f>G6+F7</f>
        <v>0</v>
      </c>
    </row>
    <row r="8" spans="1:7">
      <c r="A8" s="5">
        <v>5</v>
      </c>
      <c r="B8" s="8">
        <f>IF(5-'1 前提'!$B$4&lt;1,0,INDEX('2 月次の計画'!B:B,5-'1 前提'!$B$4+3))</f>
        <v>0</v>
      </c>
      <c r="C8" s="8">
        <f>IF(5-'1 前提'!$B$5&lt;1,0,IFERROR(INDEX('2 月次の計画'!C:C,5-'1 前提'!$B$5+3),0))</f>
        <v>0</v>
      </c>
      <c r="D8" s="8">
        <f>IF(5-'1 前提'!$B$5&lt;1,0,IFERROR(INDEX('2 月次の計画'!D:D,5-'1 前提'!$B$5+3),0))</f>
        <v>0</v>
      </c>
      <c r="E8" s="8">
        <f>'1 前提'!$B$8</f>
        <v>0</v>
      </c>
      <c r="F8" s="9">
        <f>B8-C8-D8-E8</f>
        <v>0</v>
      </c>
      <c r="G8" s="9">
        <f>G7+F8</f>
        <v>0</v>
      </c>
    </row>
    <row r="9" spans="1:7">
      <c r="A9" s="5">
        <v>6</v>
      </c>
      <c r="B9" s="8">
        <f>IF(6-'1 前提'!$B$4&lt;1,0,INDEX('2 月次の計画'!B:B,6-'1 前提'!$B$4+3))</f>
        <v>0</v>
      </c>
      <c r="C9" s="8">
        <f>IF(6-'1 前提'!$B$5&lt;1,0,IFERROR(INDEX('2 月次の計画'!C:C,6-'1 前提'!$B$5+3),0))</f>
        <v>0</v>
      </c>
      <c r="D9" s="8">
        <f>IF(6-'1 前提'!$B$5&lt;1,0,IFERROR(INDEX('2 月次の計画'!D:D,6-'1 前提'!$B$5+3),0))</f>
        <v>0</v>
      </c>
      <c r="E9" s="8">
        <f>'1 前提'!$B$8</f>
        <v>0</v>
      </c>
      <c r="F9" s="9">
        <f>B9-C9-D9-E9</f>
        <v>0</v>
      </c>
      <c r="G9" s="9">
        <f>G8+F9</f>
        <v>0</v>
      </c>
    </row>
    <row r="10" spans="1:7">
      <c r="A10" s="5">
        <v>7</v>
      </c>
      <c r="B10" s="8">
        <f>IF(7-'1 前提'!$B$4&lt;1,0,INDEX('2 月次の計画'!B:B,7-'1 前提'!$B$4+3))</f>
        <v>0</v>
      </c>
      <c r="C10" s="8">
        <f>IF(7-'1 前提'!$B$5&lt;1,0,IFERROR(INDEX('2 月次の計画'!C:C,7-'1 前提'!$B$5+3),0))</f>
        <v>0</v>
      </c>
      <c r="D10" s="8">
        <f>IF(7-'1 前提'!$B$5&lt;1,0,IFERROR(INDEX('2 月次の計画'!D:D,7-'1 前提'!$B$5+3),0))</f>
        <v>0</v>
      </c>
      <c r="E10" s="8">
        <f>'1 前提'!$B$8</f>
        <v>0</v>
      </c>
      <c r="F10" s="9">
        <f>B10-C10-D10-E10</f>
        <v>0</v>
      </c>
      <c r="G10" s="9">
        <f>G9+F10</f>
        <v>0</v>
      </c>
    </row>
    <row r="11" spans="1:7">
      <c r="A11" s="5">
        <v>8</v>
      </c>
      <c r="B11" s="8">
        <f>IF(8-'1 前提'!$B$4&lt;1,0,INDEX('2 月次の計画'!B:B,8-'1 前提'!$B$4+3))</f>
        <v>0</v>
      </c>
      <c r="C11" s="8">
        <f>IF(8-'1 前提'!$B$5&lt;1,0,IFERROR(INDEX('2 月次の計画'!C:C,8-'1 前提'!$B$5+3),0))</f>
        <v>0</v>
      </c>
      <c r="D11" s="8">
        <f>IF(8-'1 前提'!$B$5&lt;1,0,IFERROR(INDEX('2 月次の計画'!D:D,8-'1 前提'!$B$5+3),0))</f>
        <v>0</v>
      </c>
      <c r="E11" s="8">
        <f>'1 前提'!$B$8</f>
        <v>0</v>
      </c>
      <c r="F11" s="9">
        <f>B11-C11-D11-E11</f>
        <v>0</v>
      </c>
      <c r="G11" s="9">
        <f>G10+F11</f>
        <v>0</v>
      </c>
    </row>
    <row r="12" spans="1:7">
      <c r="A12" s="5">
        <v>9</v>
      </c>
      <c r="B12" s="8">
        <f>IF(9-'1 前提'!$B$4&lt;1,0,INDEX('2 月次の計画'!B:B,9-'1 前提'!$B$4+3))</f>
        <v>0</v>
      </c>
      <c r="C12" s="8">
        <f>IF(9-'1 前提'!$B$5&lt;1,0,IFERROR(INDEX('2 月次の計画'!C:C,9-'1 前提'!$B$5+3),0))</f>
        <v>0</v>
      </c>
      <c r="D12" s="8">
        <f>IF(9-'1 前提'!$B$5&lt;1,0,IFERROR(INDEX('2 月次の計画'!D:D,9-'1 前提'!$B$5+3),0))</f>
        <v>0</v>
      </c>
      <c r="E12" s="8">
        <f>'1 前提'!$B$8</f>
        <v>0</v>
      </c>
      <c r="F12" s="9">
        <f>B12-C12-D12-E12</f>
        <v>0</v>
      </c>
      <c r="G12" s="9">
        <f>G11+F12</f>
        <v>0</v>
      </c>
    </row>
    <row r="13" spans="1:7">
      <c r="A13" s="5">
        <v>10</v>
      </c>
      <c r="B13" s="8">
        <f>IF(10-'1 前提'!$B$4&lt;1,0,INDEX('2 月次の計画'!B:B,10-'1 前提'!$B$4+3))</f>
        <v>0</v>
      </c>
      <c r="C13" s="8">
        <f>IF(10-'1 前提'!$B$5&lt;1,0,IFERROR(INDEX('2 月次の計画'!C:C,10-'1 前提'!$B$5+3),0))</f>
        <v>0</v>
      </c>
      <c r="D13" s="8">
        <f>IF(10-'1 前提'!$B$5&lt;1,0,IFERROR(INDEX('2 月次の計画'!D:D,10-'1 前提'!$B$5+3),0))</f>
        <v>0</v>
      </c>
      <c r="E13" s="8">
        <f>'1 前提'!$B$8</f>
        <v>0</v>
      </c>
      <c r="F13" s="9">
        <f>B13-C13-D13-E13</f>
        <v>0</v>
      </c>
      <c r="G13" s="9">
        <f>G12+F13</f>
        <v>0</v>
      </c>
    </row>
    <row r="14" spans="1:7">
      <c r="A14" s="5">
        <v>11</v>
      </c>
      <c r="B14" s="8">
        <f>IF(11-'1 前提'!$B$4&lt;1,0,INDEX('2 月次の計画'!B:B,11-'1 前提'!$B$4+3))</f>
        <v>0</v>
      </c>
      <c r="C14" s="8">
        <f>IF(11-'1 前提'!$B$5&lt;1,0,IFERROR(INDEX('2 月次の計画'!C:C,11-'1 前提'!$B$5+3),0))</f>
        <v>0</v>
      </c>
      <c r="D14" s="8">
        <f>IF(11-'1 前提'!$B$5&lt;1,0,IFERROR(INDEX('2 月次の計画'!D:D,11-'1 前提'!$B$5+3),0))</f>
        <v>0</v>
      </c>
      <c r="E14" s="8">
        <f>'1 前提'!$B$8</f>
        <v>0</v>
      </c>
      <c r="F14" s="9">
        <f>B14-C14-D14-E14</f>
        <v>0</v>
      </c>
      <c r="G14" s="9">
        <f>G13+F14</f>
        <v>0</v>
      </c>
    </row>
    <row r="15" spans="1:7">
      <c r="A15" s="5">
        <v>12</v>
      </c>
      <c r="B15" s="8">
        <f>IF(12-'1 前提'!$B$4&lt;1,0,INDEX('2 月次の計画'!B:B,12-'1 前提'!$B$4+3))</f>
        <v>0</v>
      </c>
      <c r="C15" s="8">
        <f>IF(12-'1 前提'!$B$5&lt;1,0,IFERROR(INDEX('2 月次の計画'!C:C,12-'1 前提'!$B$5+3),0))</f>
        <v>0</v>
      </c>
      <c r="D15" s="8">
        <f>IF(12-'1 前提'!$B$5&lt;1,0,IFERROR(INDEX('2 月次の計画'!D:D,12-'1 前提'!$B$5+3),0))</f>
        <v>0</v>
      </c>
      <c r="E15" s="8">
        <f>'1 前提'!$B$8</f>
        <v>0</v>
      </c>
      <c r="F15" s="9">
        <f>B15-C15-D15-E15</f>
        <v>0</v>
      </c>
      <c r="G15" s="9">
        <f>G14+F15</f>
        <v>0</v>
      </c>
    </row>
    <row r="17" spans="1:3">
      <c r="A17" s="5" t="s">
        <v>36</v>
      </c>
      <c r="B17" s="10">
        <f>MIN(G4:G15)</f>
        <v>0</v>
      </c>
      <c r="C17" s="3" t="s">
        <v>37</v>
      </c>
    </row>
    <row r="18" spans="1:3">
      <c r="A18" s="5" t="s">
        <v>38</v>
      </c>
      <c r="B18" s="9">
        <f>INDEX(A4:A15,MATCH(MIN(G4:G15),G4:G15,0))</f>
        <v>0</v>
      </c>
    </row>
    <row r="19" spans="1:3">
      <c r="A19" s="5" t="s">
        <v>39</v>
      </c>
      <c r="B19" s="9">
        <f>G15</f>
        <v>0</v>
      </c>
    </row>
    <row r="20" spans="1:3">
      <c r="A20" s="5" t="s">
        <v>40</v>
      </c>
      <c r="B20" s="9">
        <f>SUM(F4:F15)</f>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2"/>
  <sheetViews>
    <sheetView workbookViewId="0"/>
  </sheetViews>
  <sheetFormatPr defaultRowHeight="15"/>
  <cols>
    <col min="1" max="1" width="40.7109375" customWidth="1"/>
    <col min="2" max="3" width="20.7109375" customWidth="1"/>
    <col min="4" max="4" width="48.7109375" customWidth="1"/>
  </cols>
  <sheetData>
    <row r="1" spans="1:4">
      <c r="A1" s="1" t="s">
        <v>41</v>
      </c>
    </row>
    <row r="3" spans="1:4">
      <c r="A3" s="4" t="s">
        <v>4</v>
      </c>
      <c r="B3" s="4" t="s">
        <v>42</v>
      </c>
      <c r="C3" s="4"/>
      <c r="D3" s="4" t="s">
        <v>6</v>
      </c>
    </row>
    <row r="4" spans="1:4">
      <c r="A4" s="5" t="s">
        <v>43</v>
      </c>
      <c r="B4" s="8">
        <f>AVERAGE('2 月次の計画'!B4:B15)</f>
        <v>0</v>
      </c>
      <c r="D4" s="3" t="s">
        <v>44</v>
      </c>
    </row>
    <row r="5" spans="1:4">
      <c r="A5" s="5" t="s">
        <v>45</v>
      </c>
      <c r="B5" s="8">
        <f>AVERAGE('2 月次の計画'!C4:C15)</f>
        <v>0</v>
      </c>
      <c r="D5" s="3" t="s">
        <v>46</v>
      </c>
    </row>
    <row r="6" spans="1:4">
      <c r="A6" s="5" t="s">
        <v>47</v>
      </c>
      <c r="B6" s="9">
        <f>AVERAGE('2 月次の計画'!B4:B15)</f>
        <v>0</v>
      </c>
      <c r="D6" s="3" t="s">
        <v>48</v>
      </c>
    </row>
    <row r="7" spans="1:4">
      <c r="A7" s="5" t="s">
        <v>49</v>
      </c>
      <c r="B7" s="9">
        <f>AVERAGE('2 月次の計画'!C4:C15)</f>
        <v>0</v>
      </c>
      <c r="D7" s="3" t="s">
        <v>50</v>
      </c>
    </row>
    <row r="8" spans="1:4">
      <c r="A8" s="5" t="s">
        <v>51</v>
      </c>
      <c r="B8" s="9">
        <f>AVERAGE('2 月次の計画'!B4:B15)+AVERAGE('2 月次の計画'!C4:C15)</f>
        <v>0</v>
      </c>
      <c r="D8" s="3" t="s">
        <v>52</v>
      </c>
    </row>
    <row r="11" spans="1:4">
      <c r="A11" s="5" t="s">
        <v>53</v>
      </c>
      <c r="B11" s="10">
        <f>'3 資金の過不足'!B17</f>
        <v>0</v>
      </c>
    </row>
    <row r="12" spans="1:4">
      <c r="A12" s="5" t="s">
        <v>54</v>
      </c>
      <c r="B12" s="9">
        <f>B11+B8</f>
        <v>0</v>
      </c>
      <c r="D12" s="3" t="s">
        <v>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14"/>
  <sheetViews>
    <sheetView workbookViewId="0"/>
  </sheetViews>
  <sheetFormatPr defaultRowHeight="15"/>
  <cols>
    <col min="1" max="1" width="22.7109375" customWidth="1"/>
    <col min="2" max="2" width="82.7109375" customWidth="1"/>
  </cols>
  <sheetData>
    <row r="1" spans="1:2">
      <c r="A1" s="1" t="s">
        <v>56</v>
      </c>
    </row>
    <row r="3" spans="1:2">
      <c r="A3" s="4" t="s">
        <v>57</v>
      </c>
      <c r="B3" s="4" t="s">
        <v>58</v>
      </c>
    </row>
    <row r="4" spans="1:2">
      <c r="A4" s="5" t="s">
        <v>59</v>
      </c>
      <c r="B4" s="3" t="s">
        <v>60</v>
      </c>
    </row>
    <row r="5" spans="1:2">
      <c r="A5" s="5" t="s">
        <v>61</v>
      </c>
      <c r="B5" s="3" t="s">
        <v>62</v>
      </c>
    </row>
    <row r="6" spans="1:2">
      <c r="A6" s="5" t="s">
        <v>63</v>
      </c>
      <c r="B6" s="3" t="s">
        <v>64</v>
      </c>
    </row>
    <row r="7" spans="1:2">
      <c r="A7" s="5" t="s">
        <v>34</v>
      </c>
      <c r="B7" s="3" t="s">
        <v>65</v>
      </c>
    </row>
    <row r="8" spans="1:2">
      <c r="A8" s="5" t="s">
        <v>35</v>
      </c>
      <c r="B8" s="3" t="s">
        <v>66</v>
      </c>
    </row>
    <row r="9" spans="1:2">
      <c r="A9" s="5" t="s">
        <v>36</v>
      </c>
      <c r="B9" s="3" t="s">
        <v>67</v>
      </c>
    </row>
    <row r="10" spans="1:2">
      <c r="A10" s="5" t="s">
        <v>68</v>
      </c>
      <c r="B10" s="3" t="s">
        <v>69</v>
      </c>
    </row>
    <row r="11" spans="1:2">
      <c r="A11" s="5" t="s">
        <v>70</v>
      </c>
      <c r="B11" s="3" t="s">
        <v>71</v>
      </c>
    </row>
    <row r="14" spans="1:2">
      <c r="A14" s="5" t="s">
        <v>72</v>
      </c>
      <c r="B14" s="3"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はじめに</vt:lpstr>
      <vt:lpstr>1 前提</vt:lpstr>
      <vt:lpstr>2 月次の計画</vt:lpstr>
      <vt:lpstr>3 資金の過不足</vt:lpstr>
      <vt:lpstr>4 サイトを変えたら</vt:lpstr>
      <vt:lpstr>用語と計算式</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2026-09-14T10:10:17Z</dcterms:created>
  <dcterms:modified xsi:type="dcterms:W3CDTF">2026-09-14T10:10:17Z</dcterms:modified>
</cp:coreProperties>
</file>