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はじめに" sheetId="1" r:id="rId1"/>
    <sheet name="1 前提" sheetId="2" r:id="rId2"/>
    <sheet name="2 案件一覧" sheetId="3" r:id="rId3"/>
    <sheet name="3 月次の入出金" sheetId="4" r:id="rId4"/>
    <sheet name="4 一括と分割の比較" sheetId="5" r:id="rId5"/>
    <sheet name="用語と計算式" sheetId="6" r:id="rId6"/>
  </sheets>
  <calcPr calcId="124519" fullCalcOnLoad="1"/>
</workbook>
</file>

<file path=xl/sharedStrings.xml><?xml version="1.0" encoding="utf-8"?>
<sst xmlns="http://schemas.openxmlformats.org/spreadsheetml/2006/main" count="89" uniqueCount="81">
  <si>
    <t>分割受注したときの入金表</t>
  </si>
  <si>
    <t>後払い・分割で受注すると、原価は先に出て、入金は何か月にも分かれます。
このファイルは、その差が月ごとにいくらの資金の谷を作るかを出すためのものです。
【使い方】
1.「1 前提」に、粗利率・原価が出る時期・入金サイト・固定費を入れます。
2.「2 案件一覧」に、受注した案件を1行ずつ入れます（受注月・金額・分割回数）。
3.「3 月次の入出金」に、月ごとの入金・原価・累積が自動で出ます。
4.「4 一括と分割の比較」で、同じ案件を一括にした場合と比べます。
【見るところ】
・累積の最も深いところ（谷）が、用意すべき資金です。
・受注が増えるほど谷は深くなります。件数を増やして確かめてください。
【入れてはいけない数字】
・まだ受注していない案件。見込みは別の表で。
・入金予定を実際より早く書かない。分割の初回は翌月以降になることが多い。
・原価を実際より遅く書かない。外注費・仕入れは先に出ます。</t>
  </si>
  <si>
    <t>※ 単位は円です。</t>
  </si>
  <si>
    <t>前提条件</t>
  </si>
  <si>
    <t>項目</t>
  </si>
  <si>
    <t>値</t>
  </si>
  <si>
    <t>説明</t>
  </si>
  <si>
    <t>粗利率</t>
  </si>
  <si>
    <t>売上に対する粗利の割合</t>
  </si>
  <si>
    <t>原価が出る月（受注から）</t>
  </si>
  <si>
    <t>受注と同月なら 0、翌月なら 1</t>
  </si>
  <si>
    <t>入金サイト（か月）</t>
  </si>
  <si>
    <t>請求から入金まで。分割の初回もこの分ずれる</t>
  </si>
  <si>
    <t>月々の固定費（円）</t>
  </si>
  <si>
    <t>人件費・家賃など</t>
  </si>
  <si>
    <t>期首の現金（円）</t>
  </si>
  <si>
    <t>スタート時点の残高</t>
  </si>
  <si>
    <t>この表の考え方</t>
  </si>
  <si>
    <t>原価は受注時（または指定した月）に一括で出ます。入金は分割回数に分かれ、入金サイトの分だけ後ろにずれます。この差が資金の谷を作ります。</t>
  </si>
  <si>
    <t>受注した案件</t>
  </si>
  <si>
    <t>No</t>
  </si>
  <si>
    <t>案件名</t>
  </si>
  <si>
    <t>受注月</t>
  </si>
  <si>
    <t>受注金額（円）</t>
  </si>
  <si>
    <t>分割回数</t>
  </si>
  <si>
    <t>1回あたりの入金額</t>
  </si>
  <si>
    <t>A社 システム導入</t>
  </si>
  <si>
    <t>B社 制作一式</t>
  </si>
  <si>
    <t>C社 導入支援</t>
  </si>
  <si>
    <t>D社 保守契約</t>
  </si>
  <si>
    <t>E社 システム導入</t>
  </si>
  <si>
    <t>F社 制作一式</t>
  </si>
  <si>
    <t>G社 導入支援</t>
  </si>
  <si>
    <t>H社 制作一式</t>
  </si>
  <si>
    <t>合計</t>
  </si>
  <si>
    <t>受注月は1〜24の数字で入れてください。分割回数を 1 にすれば一括です。
入金は「受注月＋入金サイト」の月から、分割回数のあいだ続きます。</t>
  </si>
  <si>
    <t>月ごとの入出金</t>
  </si>
  <si>
    <t>月</t>
  </si>
  <si>
    <t>入金</t>
  </si>
  <si>
    <t>原価の支払い</t>
  </si>
  <si>
    <t>固定費</t>
  </si>
  <si>
    <t>単月の収支</t>
  </si>
  <si>
    <t>累積の現金</t>
  </si>
  <si>
    <t>累積の谷</t>
  </si>
  <si>
    <t>いちばん深いところ。ここがマイナスなら、その額が不足します。</t>
  </si>
  <si>
    <t>谷になる月</t>
  </si>
  <si>
    <t>24か月目の現金</t>
  </si>
  <si>
    <t>未回収の残高</t>
  </si>
  <si>
    <t>24か月目までに入金されていない金額。25か月目以降に入ります。</t>
  </si>
  <si>
    <t>一括で受け取った場合との差</t>
  </si>
  <si>
    <t>金額（円）</t>
  </si>
  <si>
    <t>受注の総額</t>
  </si>
  <si>
    <t>「2 案件一覧」の合計</t>
  </si>
  <si>
    <t>原価の総額</t>
  </si>
  <si>
    <t>受注総額 ×（1 − 粗利率）</t>
  </si>
  <si>
    <t>粗利の総額</t>
  </si>
  <si>
    <t>分割でも一括でも同じ</t>
  </si>
  <si>
    <t>24か月で入金された額</t>
  </si>
  <si>
    <t>25か月目以降に入る分</t>
  </si>
  <si>
    <t>分割の場合の累積の谷</t>
  </si>
  <si>
    <t>一括なら谷はどうなるか</t>
  </si>
  <si>
    <t>「2 案件一覧」の分割回数をすべて 1 にして、この谷の値を書き写してください。元に戻せば分割の谷が戻ります。2つの数字の差が、分割で増える必要資金です。</t>
  </si>
  <si>
    <t>差（分割で増える必要資金）</t>
  </si>
  <si>
    <t>用語と計算式</t>
  </si>
  <si>
    <t>用語</t>
  </si>
  <si>
    <t>意味・計算式</t>
  </si>
  <si>
    <t>入金サイト</t>
  </si>
  <si>
    <t>請求から入金までの期間。分割の初回もこの分だけ後ろにずれる。</t>
  </si>
  <si>
    <t>受注金額 ÷ 分割回数</t>
  </si>
  <si>
    <t>入金がある月</t>
  </si>
  <si>
    <t>受注月＋入金サイト から、分割回数のあいだ</t>
  </si>
  <si>
    <t>原価が出る月</t>
  </si>
  <si>
    <t>受注月＋「原価が出る月」。外注費・仕入れは先に出る。</t>
  </si>
  <si>
    <t>原価の金額</t>
  </si>
  <si>
    <t>受注金額 ×（1 − 粗利率）</t>
  </si>
  <si>
    <t>入金 − 原価の支払い − 固定費</t>
  </si>
  <si>
    <t>前月の累積 ＋ 当月の単月収支。期首は「1 前提」の期首現金から。</t>
  </si>
  <si>
    <t>累積の現金が最も低くなる金額。ここがマイナスなら、その額が不足する。</t>
  </si>
  <si>
    <t>受注の総額 − 24か月で入金された額</t>
  </si>
  <si>
    <t>この表で分からないこと</t>
  </si>
  <si>
    <t>・貸倒れ。途中で払われなくなる可能性は入っていません。
・税金と社会保険料。固定費に含めるか、別に足してください。
・借入の返済。同じく固定費に含めてください。
・分割の手数料。受注金額に含めるか、別に計算してください。
・25か月目以降の入金。表示は24か月までです。</t>
  </si>
</sst>
</file>

<file path=xl/styles.xml><?xml version="1.0" encoding="utf-8"?>
<styleSheet xmlns="http://schemas.openxmlformats.org/spreadsheetml/2006/main">
  <numFmts count="2">
    <numFmt numFmtId="164" formatCode="0.0%"/>
    <numFmt numFmtId="165" formatCode="#,##0"/>
  </numFmts>
  <fonts count="6">
    <font>
      <sz val="11"/>
      <color theme="1"/>
      <name val="Calibri"/>
      <family val="2"/>
      <scheme val="minor"/>
    </font>
    <font>
      <b/>
      <sz val="14"/>
      <color rgb="FF8C5A00"/>
      <name val="Calibri"/>
      <family val="2"/>
      <scheme val="minor"/>
    </font>
    <font>
      <sz val="10"/>
      <color theme="1"/>
      <name val="Calibri"/>
      <family val="2"/>
      <scheme val="minor"/>
    </font>
    <font>
      <sz val="9"/>
      <color rgb="FF666666"/>
      <name val="Calibri"/>
      <family val="2"/>
      <scheme val="minor"/>
    </font>
    <font>
      <b/>
      <sz val="11"/>
      <color theme="1"/>
      <name val="Calibri"/>
      <family val="2"/>
      <scheme val="minor"/>
    </font>
    <font>
      <b/>
      <sz val="11"/>
      <color rgb="FFB00020"/>
      <name val="Calibri"/>
      <family val="2"/>
      <scheme val="minor"/>
    </font>
  </fonts>
  <fills count="7">
    <fill>
      <patternFill patternType="none"/>
    </fill>
    <fill>
      <patternFill patternType="gray125"/>
    </fill>
    <fill>
      <patternFill patternType="solid">
        <fgColor rgb="FFF3E9D6"/>
        <bgColor indexed="64"/>
      </patternFill>
    </fill>
    <fill>
      <patternFill patternType="solid">
        <fgColor rgb="FFFBF6EC"/>
        <bgColor indexed="64"/>
      </patternFill>
    </fill>
    <fill>
      <patternFill patternType="solid">
        <fgColor rgb="FFF7F7F7"/>
        <bgColor indexed="64"/>
      </patternFill>
    </fill>
    <fill>
      <patternFill patternType="solid">
        <fgColor rgb="FFEFEFEF"/>
        <bgColor indexed="64"/>
      </patternFill>
    </fill>
    <fill>
      <patternFill patternType="solid">
        <fgColor rgb="FFFDECE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center" wrapText="1"/>
    </xf>
    <xf numFmtId="0" fontId="4" fillId="3" borderId="1" xfId="0" applyFont="1" applyFill="1" applyBorder="1"/>
    <xf numFmtId="164" fontId="0" fillId="0" borderId="1" xfId="0" applyNumberFormat="1" applyBorder="1"/>
    <xf numFmtId="165" fontId="0" fillId="0" borderId="1" xfId="0" applyNumberFormat="1" applyBorder="1"/>
    <xf numFmtId="165" fontId="0" fillId="4" borderId="1" xfId="0" applyNumberFormat="1" applyFill="1" applyBorder="1"/>
    <xf numFmtId="165" fontId="4" fillId="5" borderId="1" xfId="0" applyNumberFormat="1" applyFont="1" applyFill="1" applyBorder="1"/>
    <xf numFmtId="165" fontId="5" fillId="6" borderId="1"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B14"/>
  <sheetViews>
    <sheetView tabSelected="1" workbookViewId="0"/>
  </sheetViews>
  <sheetFormatPr defaultRowHeight="15"/>
  <cols>
    <col min="1" max="1" width="4.7109375" customWidth="1"/>
    <col min="2" max="2" width="92.7109375" customWidth="1"/>
  </cols>
  <sheetData>
    <row r="2" spans="2:2">
      <c r="B2" s="1" t="s">
        <v>0</v>
      </c>
    </row>
    <row r="4" spans="2:2">
      <c r="B4" s="2" t="s">
        <v>1</v>
      </c>
    </row>
    <row r="14" spans="2:2">
      <c r="B14" s="3"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1"/>
  <sheetViews>
    <sheetView workbookViewId="0"/>
  </sheetViews>
  <sheetFormatPr defaultRowHeight="15"/>
  <cols>
    <col min="1" max="1" width="32.7109375" customWidth="1"/>
    <col min="2" max="2" width="16.7109375" customWidth="1"/>
    <col min="3" max="3" width="54.7109375" customWidth="1"/>
  </cols>
  <sheetData>
    <row r="1" spans="1:3">
      <c r="A1" s="1" t="s">
        <v>3</v>
      </c>
    </row>
    <row r="3" spans="1:3">
      <c r="A3" s="4" t="s">
        <v>4</v>
      </c>
      <c r="B3" s="4" t="s">
        <v>5</v>
      </c>
      <c r="C3" s="4" t="s">
        <v>6</v>
      </c>
    </row>
    <row r="4" spans="1:3">
      <c r="A4" s="5" t="s">
        <v>7</v>
      </c>
      <c r="B4" s="6">
        <v>0.4</v>
      </c>
      <c r="C4" s="3" t="s">
        <v>8</v>
      </c>
    </row>
    <row r="5" spans="1:3">
      <c r="A5" s="5" t="s">
        <v>9</v>
      </c>
      <c r="B5" s="7">
        <v>0</v>
      </c>
      <c r="C5" s="3" t="s">
        <v>10</v>
      </c>
    </row>
    <row r="6" spans="1:3">
      <c r="A6" s="5" t="s">
        <v>11</v>
      </c>
      <c r="B6" s="7">
        <v>1</v>
      </c>
      <c r="C6" s="3" t="s">
        <v>12</v>
      </c>
    </row>
    <row r="7" spans="1:3">
      <c r="A7" s="5" t="s">
        <v>13</v>
      </c>
      <c r="B7" s="7">
        <v>200000</v>
      </c>
      <c r="C7" s="3" t="s">
        <v>14</v>
      </c>
    </row>
    <row r="8" spans="1:3">
      <c r="A8" s="5" t="s">
        <v>15</v>
      </c>
      <c r="B8" s="7">
        <v>3000000</v>
      </c>
      <c r="C8" s="3" t="s">
        <v>16</v>
      </c>
    </row>
    <row r="11" spans="1:3">
      <c r="A11" s="5" t="s">
        <v>17</v>
      </c>
      <c r="C11" s="3"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4"/>
  <sheetViews>
    <sheetView workbookViewId="0"/>
  </sheetViews>
  <sheetFormatPr defaultRowHeight="15"/>
  <cols>
    <col min="1" max="1" width="8.7109375" customWidth="1"/>
    <col min="2" max="2" width="22.7109375" customWidth="1"/>
    <col min="3" max="6" width="15.7109375" customWidth="1"/>
  </cols>
  <sheetData>
    <row r="1" spans="1:6">
      <c r="A1" s="1" t="s">
        <v>19</v>
      </c>
    </row>
    <row r="3" spans="1:6">
      <c r="A3" s="4" t="s">
        <v>20</v>
      </c>
      <c r="B3" s="4" t="s">
        <v>21</v>
      </c>
      <c r="C3" s="4" t="s">
        <v>22</v>
      </c>
      <c r="D3" s="4" t="s">
        <v>23</v>
      </c>
      <c r="E3" s="4" t="s">
        <v>24</v>
      </c>
      <c r="F3" s="4" t="s">
        <v>25</v>
      </c>
    </row>
    <row r="4" spans="1:6">
      <c r="A4" s="5">
        <v>1</v>
      </c>
      <c r="B4" s="7" t="s">
        <v>26</v>
      </c>
      <c r="C4" s="7">
        <v>1</v>
      </c>
      <c r="D4" s="7">
        <v>3000000</v>
      </c>
      <c r="E4" s="7">
        <v>12</v>
      </c>
      <c r="F4" s="8">
        <f>IF(OR(D4="",E4="",E4=0),"",D4/E4)</f>
        <v>0</v>
      </c>
    </row>
    <row r="5" spans="1:6">
      <c r="A5" s="5">
        <v>2</v>
      </c>
      <c r="B5" s="7" t="s">
        <v>27</v>
      </c>
      <c r="C5" s="7">
        <v>2</v>
      </c>
      <c r="D5" s="7">
        <v>1200000</v>
      </c>
      <c r="E5" s="7">
        <v>6</v>
      </c>
      <c r="F5" s="8">
        <f>IF(OR(D5="",E5="",E5=0),"",D5/E5)</f>
        <v>0</v>
      </c>
    </row>
    <row r="6" spans="1:6">
      <c r="A6" s="5">
        <v>3</v>
      </c>
      <c r="B6" s="7" t="s">
        <v>28</v>
      </c>
      <c r="C6" s="7">
        <v>4</v>
      </c>
      <c r="D6" s="7">
        <v>2400000</v>
      </c>
      <c r="E6" s="7">
        <v>12</v>
      </c>
      <c r="F6" s="8">
        <f>IF(OR(D6="",E6="",E6=0),"",D6/E6)</f>
        <v>0</v>
      </c>
    </row>
    <row r="7" spans="1:6">
      <c r="A7" s="5">
        <v>4</v>
      </c>
      <c r="B7" s="7" t="s">
        <v>29</v>
      </c>
      <c r="C7" s="7">
        <v>6</v>
      </c>
      <c r="D7" s="7">
        <v>900000</v>
      </c>
      <c r="E7" s="7">
        <v>6</v>
      </c>
      <c r="F7" s="8">
        <f>IF(OR(D7="",E7="",E7=0),"",D7/E7)</f>
        <v>0</v>
      </c>
    </row>
    <row r="8" spans="1:6">
      <c r="A8" s="5">
        <v>5</v>
      </c>
      <c r="B8" s="7" t="s">
        <v>30</v>
      </c>
      <c r="C8" s="7">
        <v>8</v>
      </c>
      <c r="D8" s="7">
        <v>3600000</v>
      </c>
      <c r="E8" s="7">
        <v>24</v>
      </c>
      <c r="F8" s="8">
        <f>IF(OR(D8="",E8="",E8=0),"",D8/E8)</f>
        <v>0</v>
      </c>
    </row>
    <row r="9" spans="1:6">
      <c r="A9" s="5">
        <v>6</v>
      </c>
      <c r="B9" s="7" t="s">
        <v>31</v>
      </c>
      <c r="C9" s="7">
        <v>10</v>
      </c>
      <c r="D9" s="7">
        <v>1500000</v>
      </c>
      <c r="E9" s="7">
        <v>12</v>
      </c>
      <c r="F9" s="8">
        <f>IF(OR(D9="",E9="",E9=0),"",D9/E9)</f>
        <v>0</v>
      </c>
    </row>
    <row r="10" spans="1:6">
      <c r="A10" s="5">
        <v>7</v>
      </c>
      <c r="B10" s="7" t="s">
        <v>32</v>
      </c>
      <c r="C10" s="7">
        <v>13</v>
      </c>
      <c r="D10" s="7">
        <v>2400000</v>
      </c>
      <c r="E10" s="7">
        <v>12</v>
      </c>
      <c r="F10" s="8">
        <f>IF(OR(D10="",E10="",E10=0),"",D10/E10)</f>
        <v>0</v>
      </c>
    </row>
    <row r="11" spans="1:6">
      <c r="A11" s="5">
        <v>8</v>
      </c>
      <c r="B11" s="7" t="s">
        <v>33</v>
      </c>
      <c r="C11" s="7">
        <v>16</v>
      </c>
      <c r="D11" s="7">
        <v>1800000</v>
      </c>
      <c r="E11" s="7">
        <v>12</v>
      </c>
      <c r="F11" s="8">
        <f>IF(OR(D11="",E11="",E11=0),"",D11/E11)</f>
        <v>0</v>
      </c>
    </row>
    <row r="12" spans="1:6">
      <c r="A12" s="5" t="s">
        <v>34</v>
      </c>
      <c r="B12" s="5"/>
      <c r="C12" s="5"/>
      <c r="D12" s="9">
        <f>SUM(D4:D11)</f>
        <v>0</v>
      </c>
      <c r="E12" s="5"/>
      <c r="F12" s="5"/>
    </row>
    <row r="14" spans="1:6">
      <c r="B14" s="3" t="s">
        <v>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32"/>
  <sheetViews>
    <sheetView workbookViewId="0"/>
  </sheetViews>
  <sheetFormatPr defaultRowHeight="15"/>
  <cols>
    <col min="1" max="1" width="8.7109375" customWidth="1"/>
    <col min="2" max="6" width="17.7109375" customWidth="1"/>
  </cols>
  <sheetData>
    <row r="1" spans="1:6">
      <c r="A1" s="1" t="s">
        <v>36</v>
      </c>
    </row>
    <row r="3" spans="1:6">
      <c r="A3" s="4" t="s">
        <v>37</v>
      </c>
      <c r="B3" s="4" t="s">
        <v>38</v>
      </c>
      <c r="C3" s="4" t="s">
        <v>39</v>
      </c>
      <c r="D3" s="4" t="s">
        <v>40</v>
      </c>
      <c r="E3" s="4" t="s">
        <v>41</v>
      </c>
      <c r="F3" s="4" t="s">
        <v>42</v>
      </c>
    </row>
    <row r="4" spans="1:6">
      <c r="A4" s="5">
        <v>1</v>
      </c>
      <c r="B4" s="8">
        <f>IF(OR('2 案件一覧'!$C$4="",'2 案件一覧'!$E$4=""),0,IF(AND(1&gt;='2 案件一覧'!$C$4+'1 前提'!$B$6,1&lt;='2 案件一覧'!$C$4+'1 前提'!$B$6+'2 案件一覧'!$E$4-1),'2 案件一覧'!$D$4/'2 案件一覧'!$E$4,0))+IF(OR('2 案件一覧'!$C$5="",'2 案件一覧'!$E$5=""),0,IF(AND(1&gt;='2 案件一覧'!$C$5+'1 前提'!$B$6,1&lt;='2 案件一覧'!$C$5+'1 前提'!$B$6+'2 案件一覧'!$E$5-1),'2 案件一覧'!$D$5/'2 案件一覧'!$E$5,0))+IF(OR('2 案件一覧'!$C$6="",'2 案件一覧'!$E$6=""),0,IF(AND(1&gt;='2 案件一覧'!$C$6+'1 前提'!$B$6,1&lt;='2 案件一覧'!$C$6+'1 前提'!$B$6+'2 案件一覧'!$E$6-1),'2 案件一覧'!$D$6/'2 案件一覧'!$E$6,0))+IF(OR('2 案件一覧'!$C$7="",'2 案件一覧'!$E$7=""),0,IF(AND(1&gt;='2 案件一覧'!$C$7+'1 前提'!$B$6,1&lt;='2 案件一覧'!$C$7+'1 前提'!$B$6+'2 案件一覧'!$E$7-1),'2 案件一覧'!$D$7/'2 案件一覧'!$E$7,0))+IF(OR('2 案件一覧'!$C$8="",'2 案件一覧'!$E$8=""),0,IF(AND(1&gt;='2 案件一覧'!$C$8+'1 前提'!$B$6,1&lt;='2 案件一覧'!$C$8+'1 前提'!$B$6+'2 案件一覧'!$E$8-1),'2 案件一覧'!$D$8/'2 案件一覧'!$E$8,0))+IF(OR('2 案件一覧'!$C$9="",'2 案件一覧'!$E$9=""),0,IF(AND(1&gt;='2 案件一覧'!$C$9+'1 前提'!$B$6,1&lt;='2 案件一覧'!$C$9+'1 前提'!$B$6+'2 案件一覧'!$E$9-1),'2 案件一覧'!$D$9/'2 案件一覧'!$E$9,0))+IF(OR('2 案件一覧'!$C$10="",'2 案件一覧'!$E$10=""),0,IF(AND(1&gt;='2 案件一覧'!$C$10+'1 前提'!$B$6,1&lt;='2 案件一覧'!$C$10+'1 前提'!$B$6+'2 案件一覧'!$E$10-1),'2 案件一覧'!$D$10/'2 案件一覧'!$E$10,0))+IF(OR('2 案件一覧'!$C$11="",'2 案件一覧'!$E$11=""),0,IF(AND(1&gt;='2 案件一覧'!$C$11+'1 前提'!$B$6,1&lt;='2 案件一覧'!$C$11+'1 前提'!$B$6+'2 案件一覧'!$E$11-1),'2 案件一覧'!$D$11/'2 案件一覧'!$E$11,0))</f>
        <v>0</v>
      </c>
      <c r="C4" s="8">
        <f>IF('2 案件一覧'!$C$4="",0,IF(1='2 案件一覧'!$C$4+'1 前提'!$B$5,'2 案件一覧'!$D$4*(1-'1 前提'!$B$4),0))+IF('2 案件一覧'!$C$5="",0,IF(1='2 案件一覧'!$C$5+'1 前提'!$B$5,'2 案件一覧'!$D$5*(1-'1 前提'!$B$4),0))+IF('2 案件一覧'!$C$6="",0,IF(1='2 案件一覧'!$C$6+'1 前提'!$B$5,'2 案件一覧'!$D$6*(1-'1 前提'!$B$4),0))+IF('2 案件一覧'!$C$7="",0,IF(1='2 案件一覧'!$C$7+'1 前提'!$B$5,'2 案件一覧'!$D$7*(1-'1 前提'!$B$4),0))+IF('2 案件一覧'!$C$8="",0,IF(1='2 案件一覧'!$C$8+'1 前提'!$B$5,'2 案件一覧'!$D$8*(1-'1 前提'!$B$4),0))+IF('2 案件一覧'!$C$9="",0,IF(1='2 案件一覧'!$C$9+'1 前提'!$B$5,'2 案件一覧'!$D$9*(1-'1 前提'!$B$4),0))+IF('2 案件一覧'!$C$10="",0,IF(1='2 案件一覧'!$C$10+'1 前提'!$B$5,'2 案件一覧'!$D$10*(1-'1 前提'!$B$4),0))+IF('2 案件一覧'!$C$11="",0,IF(1='2 案件一覧'!$C$11+'1 前提'!$B$5,'2 案件一覧'!$D$11*(1-'1 前提'!$B$4),0))</f>
        <v>0</v>
      </c>
      <c r="D4" s="8">
        <f>'1 前提'!$B$7</f>
        <v>0</v>
      </c>
      <c r="E4" s="9">
        <f>B4-C4-D4</f>
        <v>0</v>
      </c>
      <c r="F4" s="9">
        <f>'1 前提'!$B$8+E4</f>
        <v>0</v>
      </c>
    </row>
    <row r="5" spans="1:6">
      <c r="A5" s="5">
        <v>2</v>
      </c>
      <c r="B5" s="8">
        <f>IF(OR('2 案件一覧'!$C$4="",'2 案件一覧'!$E$4=""),0,IF(AND(2&gt;='2 案件一覧'!$C$4+'1 前提'!$B$6,2&lt;='2 案件一覧'!$C$4+'1 前提'!$B$6+'2 案件一覧'!$E$4-1),'2 案件一覧'!$D$4/'2 案件一覧'!$E$4,0))+IF(OR('2 案件一覧'!$C$5="",'2 案件一覧'!$E$5=""),0,IF(AND(2&gt;='2 案件一覧'!$C$5+'1 前提'!$B$6,2&lt;='2 案件一覧'!$C$5+'1 前提'!$B$6+'2 案件一覧'!$E$5-1),'2 案件一覧'!$D$5/'2 案件一覧'!$E$5,0))+IF(OR('2 案件一覧'!$C$6="",'2 案件一覧'!$E$6=""),0,IF(AND(2&gt;='2 案件一覧'!$C$6+'1 前提'!$B$6,2&lt;='2 案件一覧'!$C$6+'1 前提'!$B$6+'2 案件一覧'!$E$6-1),'2 案件一覧'!$D$6/'2 案件一覧'!$E$6,0))+IF(OR('2 案件一覧'!$C$7="",'2 案件一覧'!$E$7=""),0,IF(AND(2&gt;='2 案件一覧'!$C$7+'1 前提'!$B$6,2&lt;='2 案件一覧'!$C$7+'1 前提'!$B$6+'2 案件一覧'!$E$7-1),'2 案件一覧'!$D$7/'2 案件一覧'!$E$7,0))+IF(OR('2 案件一覧'!$C$8="",'2 案件一覧'!$E$8=""),0,IF(AND(2&gt;='2 案件一覧'!$C$8+'1 前提'!$B$6,2&lt;='2 案件一覧'!$C$8+'1 前提'!$B$6+'2 案件一覧'!$E$8-1),'2 案件一覧'!$D$8/'2 案件一覧'!$E$8,0))+IF(OR('2 案件一覧'!$C$9="",'2 案件一覧'!$E$9=""),0,IF(AND(2&gt;='2 案件一覧'!$C$9+'1 前提'!$B$6,2&lt;='2 案件一覧'!$C$9+'1 前提'!$B$6+'2 案件一覧'!$E$9-1),'2 案件一覧'!$D$9/'2 案件一覧'!$E$9,0))+IF(OR('2 案件一覧'!$C$10="",'2 案件一覧'!$E$10=""),0,IF(AND(2&gt;='2 案件一覧'!$C$10+'1 前提'!$B$6,2&lt;='2 案件一覧'!$C$10+'1 前提'!$B$6+'2 案件一覧'!$E$10-1),'2 案件一覧'!$D$10/'2 案件一覧'!$E$10,0))+IF(OR('2 案件一覧'!$C$11="",'2 案件一覧'!$E$11=""),0,IF(AND(2&gt;='2 案件一覧'!$C$11+'1 前提'!$B$6,2&lt;='2 案件一覧'!$C$11+'1 前提'!$B$6+'2 案件一覧'!$E$11-1),'2 案件一覧'!$D$11/'2 案件一覧'!$E$11,0))</f>
        <v>0</v>
      </c>
      <c r="C5" s="8">
        <f>IF('2 案件一覧'!$C$4="",0,IF(2='2 案件一覧'!$C$4+'1 前提'!$B$5,'2 案件一覧'!$D$4*(1-'1 前提'!$B$4),0))+IF('2 案件一覧'!$C$5="",0,IF(2='2 案件一覧'!$C$5+'1 前提'!$B$5,'2 案件一覧'!$D$5*(1-'1 前提'!$B$4),0))+IF('2 案件一覧'!$C$6="",0,IF(2='2 案件一覧'!$C$6+'1 前提'!$B$5,'2 案件一覧'!$D$6*(1-'1 前提'!$B$4),0))+IF('2 案件一覧'!$C$7="",0,IF(2='2 案件一覧'!$C$7+'1 前提'!$B$5,'2 案件一覧'!$D$7*(1-'1 前提'!$B$4),0))+IF('2 案件一覧'!$C$8="",0,IF(2='2 案件一覧'!$C$8+'1 前提'!$B$5,'2 案件一覧'!$D$8*(1-'1 前提'!$B$4),0))+IF('2 案件一覧'!$C$9="",0,IF(2='2 案件一覧'!$C$9+'1 前提'!$B$5,'2 案件一覧'!$D$9*(1-'1 前提'!$B$4),0))+IF('2 案件一覧'!$C$10="",0,IF(2='2 案件一覧'!$C$10+'1 前提'!$B$5,'2 案件一覧'!$D$10*(1-'1 前提'!$B$4),0))+IF('2 案件一覧'!$C$11="",0,IF(2='2 案件一覧'!$C$11+'1 前提'!$B$5,'2 案件一覧'!$D$11*(1-'1 前提'!$B$4),0))</f>
        <v>0</v>
      </c>
      <c r="D5" s="8">
        <f>'1 前提'!$B$7</f>
        <v>0</v>
      </c>
      <c r="E5" s="9">
        <f>B5-C5-D5</f>
        <v>0</v>
      </c>
      <c r="F5" s="9">
        <f>F4+E5</f>
        <v>0</v>
      </c>
    </row>
    <row r="6" spans="1:6">
      <c r="A6" s="5">
        <v>3</v>
      </c>
      <c r="B6" s="8">
        <f>IF(OR('2 案件一覧'!$C$4="",'2 案件一覧'!$E$4=""),0,IF(AND(3&gt;='2 案件一覧'!$C$4+'1 前提'!$B$6,3&lt;='2 案件一覧'!$C$4+'1 前提'!$B$6+'2 案件一覧'!$E$4-1),'2 案件一覧'!$D$4/'2 案件一覧'!$E$4,0))+IF(OR('2 案件一覧'!$C$5="",'2 案件一覧'!$E$5=""),0,IF(AND(3&gt;='2 案件一覧'!$C$5+'1 前提'!$B$6,3&lt;='2 案件一覧'!$C$5+'1 前提'!$B$6+'2 案件一覧'!$E$5-1),'2 案件一覧'!$D$5/'2 案件一覧'!$E$5,0))+IF(OR('2 案件一覧'!$C$6="",'2 案件一覧'!$E$6=""),0,IF(AND(3&gt;='2 案件一覧'!$C$6+'1 前提'!$B$6,3&lt;='2 案件一覧'!$C$6+'1 前提'!$B$6+'2 案件一覧'!$E$6-1),'2 案件一覧'!$D$6/'2 案件一覧'!$E$6,0))+IF(OR('2 案件一覧'!$C$7="",'2 案件一覧'!$E$7=""),0,IF(AND(3&gt;='2 案件一覧'!$C$7+'1 前提'!$B$6,3&lt;='2 案件一覧'!$C$7+'1 前提'!$B$6+'2 案件一覧'!$E$7-1),'2 案件一覧'!$D$7/'2 案件一覧'!$E$7,0))+IF(OR('2 案件一覧'!$C$8="",'2 案件一覧'!$E$8=""),0,IF(AND(3&gt;='2 案件一覧'!$C$8+'1 前提'!$B$6,3&lt;='2 案件一覧'!$C$8+'1 前提'!$B$6+'2 案件一覧'!$E$8-1),'2 案件一覧'!$D$8/'2 案件一覧'!$E$8,0))+IF(OR('2 案件一覧'!$C$9="",'2 案件一覧'!$E$9=""),0,IF(AND(3&gt;='2 案件一覧'!$C$9+'1 前提'!$B$6,3&lt;='2 案件一覧'!$C$9+'1 前提'!$B$6+'2 案件一覧'!$E$9-1),'2 案件一覧'!$D$9/'2 案件一覧'!$E$9,0))+IF(OR('2 案件一覧'!$C$10="",'2 案件一覧'!$E$10=""),0,IF(AND(3&gt;='2 案件一覧'!$C$10+'1 前提'!$B$6,3&lt;='2 案件一覧'!$C$10+'1 前提'!$B$6+'2 案件一覧'!$E$10-1),'2 案件一覧'!$D$10/'2 案件一覧'!$E$10,0))+IF(OR('2 案件一覧'!$C$11="",'2 案件一覧'!$E$11=""),0,IF(AND(3&gt;='2 案件一覧'!$C$11+'1 前提'!$B$6,3&lt;='2 案件一覧'!$C$11+'1 前提'!$B$6+'2 案件一覧'!$E$11-1),'2 案件一覧'!$D$11/'2 案件一覧'!$E$11,0))</f>
        <v>0</v>
      </c>
      <c r="C6" s="8">
        <f>IF('2 案件一覧'!$C$4="",0,IF(3='2 案件一覧'!$C$4+'1 前提'!$B$5,'2 案件一覧'!$D$4*(1-'1 前提'!$B$4),0))+IF('2 案件一覧'!$C$5="",0,IF(3='2 案件一覧'!$C$5+'1 前提'!$B$5,'2 案件一覧'!$D$5*(1-'1 前提'!$B$4),0))+IF('2 案件一覧'!$C$6="",0,IF(3='2 案件一覧'!$C$6+'1 前提'!$B$5,'2 案件一覧'!$D$6*(1-'1 前提'!$B$4),0))+IF('2 案件一覧'!$C$7="",0,IF(3='2 案件一覧'!$C$7+'1 前提'!$B$5,'2 案件一覧'!$D$7*(1-'1 前提'!$B$4),0))+IF('2 案件一覧'!$C$8="",0,IF(3='2 案件一覧'!$C$8+'1 前提'!$B$5,'2 案件一覧'!$D$8*(1-'1 前提'!$B$4),0))+IF('2 案件一覧'!$C$9="",0,IF(3='2 案件一覧'!$C$9+'1 前提'!$B$5,'2 案件一覧'!$D$9*(1-'1 前提'!$B$4),0))+IF('2 案件一覧'!$C$10="",0,IF(3='2 案件一覧'!$C$10+'1 前提'!$B$5,'2 案件一覧'!$D$10*(1-'1 前提'!$B$4),0))+IF('2 案件一覧'!$C$11="",0,IF(3='2 案件一覧'!$C$11+'1 前提'!$B$5,'2 案件一覧'!$D$11*(1-'1 前提'!$B$4),0))</f>
        <v>0</v>
      </c>
      <c r="D6" s="8">
        <f>'1 前提'!$B$7</f>
        <v>0</v>
      </c>
      <c r="E6" s="9">
        <f>B6-C6-D6</f>
        <v>0</v>
      </c>
      <c r="F6" s="9">
        <f>F5+E6</f>
        <v>0</v>
      </c>
    </row>
    <row r="7" spans="1:6">
      <c r="A7" s="5">
        <v>4</v>
      </c>
      <c r="B7" s="8">
        <f>IF(OR('2 案件一覧'!$C$4="",'2 案件一覧'!$E$4=""),0,IF(AND(4&gt;='2 案件一覧'!$C$4+'1 前提'!$B$6,4&lt;='2 案件一覧'!$C$4+'1 前提'!$B$6+'2 案件一覧'!$E$4-1),'2 案件一覧'!$D$4/'2 案件一覧'!$E$4,0))+IF(OR('2 案件一覧'!$C$5="",'2 案件一覧'!$E$5=""),0,IF(AND(4&gt;='2 案件一覧'!$C$5+'1 前提'!$B$6,4&lt;='2 案件一覧'!$C$5+'1 前提'!$B$6+'2 案件一覧'!$E$5-1),'2 案件一覧'!$D$5/'2 案件一覧'!$E$5,0))+IF(OR('2 案件一覧'!$C$6="",'2 案件一覧'!$E$6=""),0,IF(AND(4&gt;='2 案件一覧'!$C$6+'1 前提'!$B$6,4&lt;='2 案件一覧'!$C$6+'1 前提'!$B$6+'2 案件一覧'!$E$6-1),'2 案件一覧'!$D$6/'2 案件一覧'!$E$6,0))+IF(OR('2 案件一覧'!$C$7="",'2 案件一覧'!$E$7=""),0,IF(AND(4&gt;='2 案件一覧'!$C$7+'1 前提'!$B$6,4&lt;='2 案件一覧'!$C$7+'1 前提'!$B$6+'2 案件一覧'!$E$7-1),'2 案件一覧'!$D$7/'2 案件一覧'!$E$7,0))+IF(OR('2 案件一覧'!$C$8="",'2 案件一覧'!$E$8=""),0,IF(AND(4&gt;='2 案件一覧'!$C$8+'1 前提'!$B$6,4&lt;='2 案件一覧'!$C$8+'1 前提'!$B$6+'2 案件一覧'!$E$8-1),'2 案件一覧'!$D$8/'2 案件一覧'!$E$8,0))+IF(OR('2 案件一覧'!$C$9="",'2 案件一覧'!$E$9=""),0,IF(AND(4&gt;='2 案件一覧'!$C$9+'1 前提'!$B$6,4&lt;='2 案件一覧'!$C$9+'1 前提'!$B$6+'2 案件一覧'!$E$9-1),'2 案件一覧'!$D$9/'2 案件一覧'!$E$9,0))+IF(OR('2 案件一覧'!$C$10="",'2 案件一覧'!$E$10=""),0,IF(AND(4&gt;='2 案件一覧'!$C$10+'1 前提'!$B$6,4&lt;='2 案件一覧'!$C$10+'1 前提'!$B$6+'2 案件一覧'!$E$10-1),'2 案件一覧'!$D$10/'2 案件一覧'!$E$10,0))+IF(OR('2 案件一覧'!$C$11="",'2 案件一覧'!$E$11=""),0,IF(AND(4&gt;='2 案件一覧'!$C$11+'1 前提'!$B$6,4&lt;='2 案件一覧'!$C$11+'1 前提'!$B$6+'2 案件一覧'!$E$11-1),'2 案件一覧'!$D$11/'2 案件一覧'!$E$11,0))</f>
        <v>0</v>
      </c>
      <c r="C7" s="8">
        <f>IF('2 案件一覧'!$C$4="",0,IF(4='2 案件一覧'!$C$4+'1 前提'!$B$5,'2 案件一覧'!$D$4*(1-'1 前提'!$B$4),0))+IF('2 案件一覧'!$C$5="",0,IF(4='2 案件一覧'!$C$5+'1 前提'!$B$5,'2 案件一覧'!$D$5*(1-'1 前提'!$B$4),0))+IF('2 案件一覧'!$C$6="",0,IF(4='2 案件一覧'!$C$6+'1 前提'!$B$5,'2 案件一覧'!$D$6*(1-'1 前提'!$B$4),0))+IF('2 案件一覧'!$C$7="",0,IF(4='2 案件一覧'!$C$7+'1 前提'!$B$5,'2 案件一覧'!$D$7*(1-'1 前提'!$B$4),0))+IF('2 案件一覧'!$C$8="",0,IF(4='2 案件一覧'!$C$8+'1 前提'!$B$5,'2 案件一覧'!$D$8*(1-'1 前提'!$B$4),0))+IF('2 案件一覧'!$C$9="",0,IF(4='2 案件一覧'!$C$9+'1 前提'!$B$5,'2 案件一覧'!$D$9*(1-'1 前提'!$B$4),0))+IF('2 案件一覧'!$C$10="",0,IF(4='2 案件一覧'!$C$10+'1 前提'!$B$5,'2 案件一覧'!$D$10*(1-'1 前提'!$B$4),0))+IF('2 案件一覧'!$C$11="",0,IF(4='2 案件一覧'!$C$11+'1 前提'!$B$5,'2 案件一覧'!$D$11*(1-'1 前提'!$B$4),0))</f>
        <v>0</v>
      </c>
      <c r="D7" s="8">
        <f>'1 前提'!$B$7</f>
        <v>0</v>
      </c>
      <c r="E7" s="9">
        <f>B7-C7-D7</f>
        <v>0</v>
      </c>
      <c r="F7" s="9">
        <f>F6+E7</f>
        <v>0</v>
      </c>
    </row>
    <row r="8" spans="1:6">
      <c r="A8" s="5">
        <v>5</v>
      </c>
      <c r="B8" s="8">
        <f>IF(OR('2 案件一覧'!$C$4="",'2 案件一覧'!$E$4=""),0,IF(AND(5&gt;='2 案件一覧'!$C$4+'1 前提'!$B$6,5&lt;='2 案件一覧'!$C$4+'1 前提'!$B$6+'2 案件一覧'!$E$4-1),'2 案件一覧'!$D$4/'2 案件一覧'!$E$4,0))+IF(OR('2 案件一覧'!$C$5="",'2 案件一覧'!$E$5=""),0,IF(AND(5&gt;='2 案件一覧'!$C$5+'1 前提'!$B$6,5&lt;='2 案件一覧'!$C$5+'1 前提'!$B$6+'2 案件一覧'!$E$5-1),'2 案件一覧'!$D$5/'2 案件一覧'!$E$5,0))+IF(OR('2 案件一覧'!$C$6="",'2 案件一覧'!$E$6=""),0,IF(AND(5&gt;='2 案件一覧'!$C$6+'1 前提'!$B$6,5&lt;='2 案件一覧'!$C$6+'1 前提'!$B$6+'2 案件一覧'!$E$6-1),'2 案件一覧'!$D$6/'2 案件一覧'!$E$6,0))+IF(OR('2 案件一覧'!$C$7="",'2 案件一覧'!$E$7=""),0,IF(AND(5&gt;='2 案件一覧'!$C$7+'1 前提'!$B$6,5&lt;='2 案件一覧'!$C$7+'1 前提'!$B$6+'2 案件一覧'!$E$7-1),'2 案件一覧'!$D$7/'2 案件一覧'!$E$7,0))+IF(OR('2 案件一覧'!$C$8="",'2 案件一覧'!$E$8=""),0,IF(AND(5&gt;='2 案件一覧'!$C$8+'1 前提'!$B$6,5&lt;='2 案件一覧'!$C$8+'1 前提'!$B$6+'2 案件一覧'!$E$8-1),'2 案件一覧'!$D$8/'2 案件一覧'!$E$8,0))+IF(OR('2 案件一覧'!$C$9="",'2 案件一覧'!$E$9=""),0,IF(AND(5&gt;='2 案件一覧'!$C$9+'1 前提'!$B$6,5&lt;='2 案件一覧'!$C$9+'1 前提'!$B$6+'2 案件一覧'!$E$9-1),'2 案件一覧'!$D$9/'2 案件一覧'!$E$9,0))+IF(OR('2 案件一覧'!$C$10="",'2 案件一覧'!$E$10=""),0,IF(AND(5&gt;='2 案件一覧'!$C$10+'1 前提'!$B$6,5&lt;='2 案件一覧'!$C$10+'1 前提'!$B$6+'2 案件一覧'!$E$10-1),'2 案件一覧'!$D$10/'2 案件一覧'!$E$10,0))+IF(OR('2 案件一覧'!$C$11="",'2 案件一覧'!$E$11=""),0,IF(AND(5&gt;='2 案件一覧'!$C$11+'1 前提'!$B$6,5&lt;='2 案件一覧'!$C$11+'1 前提'!$B$6+'2 案件一覧'!$E$11-1),'2 案件一覧'!$D$11/'2 案件一覧'!$E$11,0))</f>
        <v>0</v>
      </c>
      <c r="C8" s="8">
        <f>IF('2 案件一覧'!$C$4="",0,IF(5='2 案件一覧'!$C$4+'1 前提'!$B$5,'2 案件一覧'!$D$4*(1-'1 前提'!$B$4),0))+IF('2 案件一覧'!$C$5="",0,IF(5='2 案件一覧'!$C$5+'1 前提'!$B$5,'2 案件一覧'!$D$5*(1-'1 前提'!$B$4),0))+IF('2 案件一覧'!$C$6="",0,IF(5='2 案件一覧'!$C$6+'1 前提'!$B$5,'2 案件一覧'!$D$6*(1-'1 前提'!$B$4),0))+IF('2 案件一覧'!$C$7="",0,IF(5='2 案件一覧'!$C$7+'1 前提'!$B$5,'2 案件一覧'!$D$7*(1-'1 前提'!$B$4),0))+IF('2 案件一覧'!$C$8="",0,IF(5='2 案件一覧'!$C$8+'1 前提'!$B$5,'2 案件一覧'!$D$8*(1-'1 前提'!$B$4),0))+IF('2 案件一覧'!$C$9="",0,IF(5='2 案件一覧'!$C$9+'1 前提'!$B$5,'2 案件一覧'!$D$9*(1-'1 前提'!$B$4),0))+IF('2 案件一覧'!$C$10="",0,IF(5='2 案件一覧'!$C$10+'1 前提'!$B$5,'2 案件一覧'!$D$10*(1-'1 前提'!$B$4),0))+IF('2 案件一覧'!$C$11="",0,IF(5='2 案件一覧'!$C$11+'1 前提'!$B$5,'2 案件一覧'!$D$11*(1-'1 前提'!$B$4),0))</f>
        <v>0</v>
      </c>
      <c r="D8" s="8">
        <f>'1 前提'!$B$7</f>
        <v>0</v>
      </c>
      <c r="E8" s="9">
        <f>B8-C8-D8</f>
        <v>0</v>
      </c>
      <c r="F8" s="9">
        <f>F7+E8</f>
        <v>0</v>
      </c>
    </row>
    <row r="9" spans="1:6">
      <c r="A9" s="5">
        <v>6</v>
      </c>
      <c r="B9" s="8">
        <f>IF(OR('2 案件一覧'!$C$4="",'2 案件一覧'!$E$4=""),0,IF(AND(6&gt;='2 案件一覧'!$C$4+'1 前提'!$B$6,6&lt;='2 案件一覧'!$C$4+'1 前提'!$B$6+'2 案件一覧'!$E$4-1),'2 案件一覧'!$D$4/'2 案件一覧'!$E$4,0))+IF(OR('2 案件一覧'!$C$5="",'2 案件一覧'!$E$5=""),0,IF(AND(6&gt;='2 案件一覧'!$C$5+'1 前提'!$B$6,6&lt;='2 案件一覧'!$C$5+'1 前提'!$B$6+'2 案件一覧'!$E$5-1),'2 案件一覧'!$D$5/'2 案件一覧'!$E$5,0))+IF(OR('2 案件一覧'!$C$6="",'2 案件一覧'!$E$6=""),0,IF(AND(6&gt;='2 案件一覧'!$C$6+'1 前提'!$B$6,6&lt;='2 案件一覧'!$C$6+'1 前提'!$B$6+'2 案件一覧'!$E$6-1),'2 案件一覧'!$D$6/'2 案件一覧'!$E$6,0))+IF(OR('2 案件一覧'!$C$7="",'2 案件一覧'!$E$7=""),0,IF(AND(6&gt;='2 案件一覧'!$C$7+'1 前提'!$B$6,6&lt;='2 案件一覧'!$C$7+'1 前提'!$B$6+'2 案件一覧'!$E$7-1),'2 案件一覧'!$D$7/'2 案件一覧'!$E$7,0))+IF(OR('2 案件一覧'!$C$8="",'2 案件一覧'!$E$8=""),0,IF(AND(6&gt;='2 案件一覧'!$C$8+'1 前提'!$B$6,6&lt;='2 案件一覧'!$C$8+'1 前提'!$B$6+'2 案件一覧'!$E$8-1),'2 案件一覧'!$D$8/'2 案件一覧'!$E$8,0))+IF(OR('2 案件一覧'!$C$9="",'2 案件一覧'!$E$9=""),0,IF(AND(6&gt;='2 案件一覧'!$C$9+'1 前提'!$B$6,6&lt;='2 案件一覧'!$C$9+'1 前提'!$B$6+'2 案件一覧'!$E$9-1),'2 案件一覧'!$D$9/'2 案件一覧'!$E$9,0))+IF(OR('2 案件一覧'!$C$10="",'2 案件一覧'!$E$10=""),0,IF(AND(6&gt;='2 案件一覧'!$C$10+'1 前提'!$B$6,6&lt;='2 案件一覧'!$C$10+'1 前提'!$B$6+'2 案件一覧'!$E$10-1),'2 案件一覧'!$D$10/'2 案件一覧'!$E$10,0))+IF(OR('2 案件一覧'!$C$11="",'2 案件一覧'!$E$11=""),0,IF(AND(6&gt;='2 案件一覧'!$C$11+'1 前提'!$B$6,6&lt;='2 案件一覧'!$C$11+'1 前提'!$B$6+'2 案件一覧'!$E$11-1),'2 案件一覧'!$D$11/'2 案件一覧'!$E$11,0))</f>
        <v>0</v>
      </c>
      <c r="C9" s="8">
        <f>IF('2 案件一覧'!$C$4="",0,IF(6='2 案件一覧'!$C$4+'1 前提'!$B$5,'2 案件一覧'!$D$4*(1-'1 前提'!$B$4),0))+IF('2 案件一覧'!$C$5="",0,IF(6='2 案件一覧'!$C$5+'1 前提'!$B$5,'2 案件一覧'!$D$5*(1-'1 前提'!$B$4),0))+IF('2 案件一覧'!$C$6="",0,IF(6='2 案件一覧'!$C$6+'1 前提'!$B$5,'2 案件一覧'!$D$6*(1-'1 前提'!$B$4),0))+IF('2 案件一覧'!$C$7="",0,IF(6='2 案件一覧'!$C$7+'1 前提'!$B$5,'2 案件一覧'!$D$7*(1-'1 前提'!$B$4),0))+IF('2 案件一覧'!$C$8="",0,IF(6='2 案件一覧'!$C$8+'1 前提'!$B$5,'2 案件一覧'!$D$8*(1-'1 前提'!$B$4),0))+IF('2 案件一覧'!$C$9="",0,IF(6='2 案件一覧'!$C$9+'1 前提'!$B$5,'2 案件一覧'!$D$9*(1-'1 前提'!$B$4),0))+IF('2 案件一覧'!$C$10="",0,IF(6='2 案件一覧'!$C$10+'1 前提'!$B$5,'2 案件一覧'!$D$10*(1-'1 前提'!$B$4),0))+IF('2 案件一覧'!$C$11="",0,IF(6='2 案件一覧'!$C$11+'1 前提'!$B$5,'2 案件一覧'!$D$11*(1-'1 前提'!$B$4),0))</f>
        <v>0</v>
      </c>
      <c r="D9" s="8">
        <f>'1 前提'!$B$7</f>
        <v>0</v>
      </c>
      <c r="E9" s="9">
        <f>B9-C9-D9</f>
        <v>0</v>
      </c>
      <c r="F9" s="9">
        <f>F8+E9</f>
        <v>0</v>
      </c>
    </row>
    <row r="10" spans="1:6">
      <c r="A10" s="5">
        <v>7</v>
      </c>
      <c r="B10" s="8">
        <f>IF(OR('2 案件一覧'!$C$4="",'2 案件一覧'!$E$4=""),0,IF(AND(7&gt;='2 案件一覧'!$C$4+'1 前提'!$B$6,7&lt;='2 案件一覧'!$C$4+'1 前提'!$B$6+'2 案件一覧'!$E$4-1),'2 案件一覧'!$D$4/'2 案件一覧'!$E$4,0))+IF(OR('2 案件一覧'!$C$5="",'2 案件一覧'!$E$5=""),0,IF(AND(7&gt;='2 案件一覧'!$C$5+'1 前提'!$B$6,7&lt;='2 案件一覧'!$C$5+'1 前提'!$B$6+'2 案件一覧'!$E$5-1),'2 案件一覧'!$D$5/'2 案件一覧'!$E$5,0))+IF(OR('2 案件一覧'!$C$6="",'2 案件一覧'!$E$6=""),0,IF(AND(7&gt;='2 案件一覧'!$C$6+'1 前提'!$B$6,7&lt;='2 案件一覧'!$C$6+'1 前提'!$B$6+'2 案件一覧'!$E$6-1),'2 案件一覧'!$D$6/'2 案件一覧'!$E$6,0))+IF(OR('2 案件一覧'!$C$7="",'2 案件一覧'!$E$7=""),0,IF(AND(7&gt;='2 案件一覧'!$C$7+'1 前提'!$B$6,7&lt;='2 案件一覧'!$C$7+'1 前提'!$B$6+'2 案件一覧'!$E$7-1),'2 案件一覧'!$D$7/'2 案件一覧'!$E$7,0))+IF(OR('2 案件一覧'!$C$8="",'2 案件一覧'!$E$8=""),0,IF(AND(7&gt;='2 案件一覧'!$C$8+'1 前提'!$B$6,7&lt;='2 案件一覧'!$C$8+'1 前提'!$B$6+'2 案件一覧'!$E$8-1),'2 案件一覧'!$D$8/'2 案件一覧'!$E$8,0))+IF(OR('2 案件一覧'!$C$9="",'2 案件一覧'!$E$9=""),0,IF(AND(7&gt;='2 案件一覧'!$C$9+'1 前提'!$B$6,7&lt;='2 案件一覧'!$C$9+'1 前提'!$B$6+'2 案件一覧'!$E$9-1),'2 案件一覧'!$D$9/'2 案件一覧'!$E$9,0))+IF(OR('2 案件一覧'!$C$10="",'2 案件一覧'!$E$10=""),0,IF(AND(7&gt;='2 案件一覧'!$C$10+'1 前提'!$B$6,7&lt;='2 案件一覧'!$C$10+'1 前提'!$B$6+'2 案件一覧'!$E$10-1),'2 案件一覧'!$D$10/'2 案件一覧'!$E$10,0))+IF(OR('2 案件一覧'!$C$11="",'2 案件一覧'!$E$11=""),0,IF(AND(7&gt;='2 案件一覧'!$C$11+'1 前提'!$B$6,7&lt;='2 案件一覧'!$C$11+'1 前提'!$B$6+'2 案件一覧'!$E$11-1),'2 案件一覧'!$D$11/'2 案件一覧'!$E$11,0))</f>
        <v>0</v>
      </c>
      <c r="C10" s="8">
        <f>IF('2 案件一覧'!$C$4="",0,IF(7='2 案件一覧'!$C$4+'1 前提'!$B$5,'2 案件一覧'!$D$4*(1-'1 前提'!$B$4),0))+IF('2 案件一覧'!$C$5="",0,IF(7='2 案件一覧'!$C$5+'1 前提'!$B$5,'2 案件一覧'!$D$5*(1-'1 前提'!$B$4),0))+IF('2 案件一覧'!$C$6="",0,IF(7='2 案件一覧'!$C$6+'1 前提'!$B$5,'2 案件一覧'!$D$6*(1-'1 前提'!$B$4),0))+IF('2 案件一覧'!$C$7="",0,IF(7='2 案件一覧'!$C$7+'1 前提'!$B$5,'2 案件一覧'!$D$7*(1-'1 前提'!$B$4),0))+IF('2 案件一覧'!$C$8="",0,IF(7='2 案件一覧'!$C$8+'1 前提'!$B$5,'2 案件一覧'!$D$8*(1-'1 前提'!$B$4),0))+IF('2 案件一覧'!$C$9="",0,IF(7='2 案件一覧'!$C$9+'1 前提'!$B$5,'2 案件一覧'!$D$9*(1-'1 前提'!$B$4),0))+IF('2 案件一覧'!$C$10="",0,IF(7='2 案件一覧'!$C$10+'1 前提'!$B$5,'2 案件一覧'!$D$10*(1-'1 前提'!$B$4),0))+IF('2 案件一覧'!$C$11="",0,IF(7='2 案件一覧'!$C$11+'1 前提'!$B$5,'2 案件一覧'!$D$11*(1-'1 前提'!$B$4),0))</f>
        <v>0</v>
      </c>
      <c r="D10" s="8">
        <f>'1 前提'!$B$7</f>
        <v>0</v>
      </c>
      <c r="E10" s="9">
        <f>B10-C10-D10</f>
        <v>0</v>
      </c>
      <c r="F10" s="9">
        <f>F9+E10</f>
        <v>0</v>
      </c>
    </row>
    <row r="11" spans="1:6">
      <c r="A11" s="5">
        <v>8</v>
      </c>
      <c r="B11" s="8">
        <f>IF(OR('2 案件一覧'!$C$4="",'2 案件一覧'!$E$4=""),0,IF(AND(8&gt;='2 案件一覧'!$C$4+'1 前提'!$B$6,8&lt;='2 案件一覧'!$C$4+'1 前提'!$B$6+'2 案件一覧'!$E$4-1),'2 案件一覧'!$D$4/'2 案件一覧'!$E$4,0))+IF(OR('2 案件一覧'!$C$5="",'2 案件一覧'!$E$5=""),0,IF(AND(8&gt;='2 案件一覧'!$C$5+'1 前提'!$B$6,8&lt;='2 案件一覧'!$C$5+'1 前提'!$B$6+'2 案件一覧'!$E$5-1),'2 案件一覧'!$D$5/'2 案件一覧'!$E$5,0))+IF(OR('2 案件一覧'!$C$6="",'2 案件一覧'!$E$6=""),0,IF(AND(8&gt;='2 案件一覧'!$C$6+'1 前提'!$B$6,8&lt;='2 案件一覧'!$C$6+'1 前提'!$B$6+'2 案件一覧'!$E$6-1),'2 案件一覧'!$D$6/'2 案件一覧'!$E$6,0))+IF(OR('2 案件一覧'!$C$7="",'2 案件一覧'!$E$7=""),0,IF(AND(8&gt;='2 案件一覧'!$C$7+'1 前提'!$B$6,8&lt;='2 案件一覧'!$C$7+'1 前提'!$B$6+'2 案件一覧'!$E$7-1),'2 案件一覧'!$D$7/'2 案件一覧'!$E$7,0))+IF(OR('2 案件一覧'!$C$8="",'2 案件一覧'!$E$8=""),0,IF(AND(8&gt;='2 案件一覧'!$C$8+'1 前提'!$B$6,8&lt;='2 案件一覧'!$C$8+'1 前提'!$B$6+'2 案件一覧'!$E$8-1),'2 案件一覧'!$D$8/'2 案件一覧'!$E$8,0))+IF(OR('2 案件一覧'!$C$9="",'2 案件一覧'!$E$9=""),0,IF(AND(8&gt;='2 案件一覧'!$C$9+'1 前提'!$B$6,8&lt;='2 案件一覧'!$C$9+'1 前提'!$B$6+'2 案件一覧'!$E$9-1),'2 案件一覧'!$D$9/'2 案件一覧'!$E$9,0))+IF(OR('2 案件一覧'!$C$10="",'2 案件一覧'!$E$10=""),0,IF(AND(8&gt;='2 案件一覧'!$C$10+'1 前提'!$B$6,8&lt;='2 案件一覧'!$C$10+'1 前提'!$B$6+'2 案件一覧'!$E$10-1),'2 案件一覧'!$D$10/'2 案件一覧'!$E$10,0))+IF(OR('2 案件一覧'!$C$11="",'2 案件一覧'!$E$11=""),0,IF(AND(8&gt;='2 案件一覧'!$C$11+'1 前提'!$B$6,8&lt;='2 案件一覧'!$C$11+'1 前提'!$B$6+'2 案件一覧'!$E$11-1),'2 案件一覧'!$D$11/'2 案件一覧'!$E$11,0))</f>
        <v>0</v>
      </c>
      <c r="C11" s="8">
        <f>IF('2 案件一覧'!$C$4="",0,IF(8='2 案件一覧'!$C$4+'1 前提'!$B$5,'2 案件一覧'!$D$4*(1-'1 前提'!$B$4),0))+IF('2 案件一覧'!$C$5="",0,IF(8='2 案件一覧'!$C$5+'1 前提'!$B$5,'2 案件一覧'!$D$5*(1-'1 前提'!$B$4),0))+IF('2 案件一覧'!$C$6="",0,IF(8='2 案件一覧'!$C$6+'1 前提'!$B$5,'2 案件一覧'!$D$6*(1-'1 前提'!$B$4),0))+IF('2 案件一覧'!$C$7="",0,IF(8='2 案件一覧'!$C$7+'1 前提'!$B$5,'2 案件一覧'!$D$7*(1-'1 前提'!$B$4),0))+IF('2 案件一覧'!$C$8="",0,IF(8='2 案件一覧'!$C$8+'1 前提'!$B$5,'2 案件一覧'!$D$8*(1-'1 前提'!$B$4),0))+IF('2 案件一覧'!$C$9="",0,IF(8='2 案件一覧'!$C$9+'1 前提'!$B$5,'2 案件一覧'!$D$9*(1-'1 前提'!$B$4),0))+IF('2 案件一覧'!$C$10="",0,IF(8='2 案件一覧'!$C$10+'1 前提'!$B$5,'2 案件一覧'!$D$10*(1-'1 前提'!$B$4),0))+IF('2 案件一覧'!$C$11="",0,IF(8='2 案件一覧'!$C$11+'1 前提'!$B$5,'2 案件一覧'!$D$11*(1-'1 前提'!$B$4),0))</f>
        <v>0</v>
      </c>
      <c r="D11" s="8">
        <f>'1 前提'!$B$7</f>
        <v>0</v>
      </c>
      <c r="E11" s="9">
        <f>B11-C11-D11</f>
        <v>0</v>
      </c>
      <c r="F11" s="9">
        <f>F10+E11</f>
        <v>0</v>
      </c>
    </row>
    <row r="12" spans="1:6">
      <c r="A12" s="5">
        <v>9</v>
      </c>
      <c r="B12" s="8">
        <f>IF(OR('2 案件一覧'!$C$4="",'2 案件一覧'!$E$4=""),0,IF(AND(9&gt;='2 案件一覧'!$C$4+'1 前提'!$B$6,9&lt;='2 案件一覧'!$C$4+'1 前提'!$B$6+'2 案件一覧'!$E$4-1),'2 案件一覧'!$D$4/'2 案件一覧'!$E$4,0))+IF(OR('2 案件一覧'!$C$5="",'2 案件一覧'!$E$5=""),0,IF(AND(9&gt;='2 案件一覧'!$C$5+'1 前提'!$B$6,9&lt;='2 案件一覧'!$C$5+'1 前提'!$B$6+'2 案件一覧'!$E$5-1),'2 案件一覧'!$D$5/'2 案件一覧'!$E$5,0))+IF(OR('2 案件一覧'!$C$6="",'2 案件一覧'!$E$6=""),0,IF(AND(9&gt;='2 案件一覧'!$C$6+'1 前提'!$B$6,9&lt;='2 案件一覧'!$C$6+'1 前提'!$B$6+'2 案件一覧'!$E$6-1),'2 案件一覧'!$D$6/'2 案件一覧'!$E$6,0))+IF(OR('2 案件一覧'!$C$7="",'2 案件一覧'!$E$7=""),0,IF(AND(9&gt;='2 案件一覧'!$C$7+'1 前提'!$B$6,9&lt;='2 案件一覧'!$C$7+'1 前提'!$B$6+'2 案件一覧'!$E$7-1),'2 案件一覧'!$D$7/'2 案件一覧'!$E$7,0))+IF(OR('2 案件一覧'!$C$8="",'2 案件一覧'!$E$8=""),0,IF(AND(9&gt;='2 案件一覧'!$C$8+'1 前提'!$B$6,9&lt;='2 案件一覧'!$C$8+'1 前提'!$B$6+'2 案件一覧'!$E$8-1),'2 案件一覧'!$D$8/'2 案件一覧'!$E$8,0))+IF(OR('2 案件一覧'!$C$9="",'2 案件一覧'!$E$9=""),0,IF(AND(9&gt;='2 案件一覧'!$C$9+'1 前提'!$B$6,9&lt;='2 案件一覧'!$C$9+'1 前提'!$B$6+'2 案件一覧'!$E$9-1),'2 案件一覧'!$D$9/'2 案件一覧'!$E$9,0))+IF(OR('2 案件一覧'!$C$10="",'2 案件一覧'!$E$10=""),0,IF(AND(9&gt;='2 案件一覧'!$C$10+'1 前提'!$B$6,9&lt;='2 案件一覧'!$C$10+'1 前提'!$B$6+'2 案件一覧'!$E$10-1),'2 案件一覧'!$D$10/'2 案件一覧'!$E$10,0))+IF(OR('2 案件一覧'!$C$11="",'2 案件一覧'!$E$11=""),0,IF(AND(9&gt;='2 案件一覧'!$C$11+'1 前提'!$B$6,9&lt;='2 案件一覧'!$C$11+'1 前提'!$B$6+'2 案件一覧'!$E$11-1),'2 案件一覧'!$D$11/'2 案件一覧'!$E$11,0))</f>
        <v>0</v>
      </c>
      <c r="C12" s="8">
        <f>IF('2 案件一覧'!$C$4="",0,IF(9='2 案件一覧'!$C$4+'1 前提'!$B$5,'2 案件一覧'!$D$4*(1-'1 前提'!$B$4),0))+IF('2 案件一覧'!$C$5="",0,IF(9='2 案件一覧'!$C$5+'1 前提'!$B$5,'2 案件一覧'!$D$5*(1-'1 前提'!$B$4),0))+IF('2 案件一覧'!$C$6="",0,IF(9='2 案件一覧'!$C$6+'1 前提'!$B$5,'2 案件一覧'!$D$6*(1-'1 前提'!$B$4),0))+IF('2 案件一覧'!$C$7="",0,IF(9='2 案件一覧'!$C$7+'1 前提'!$B$5,'2 案件一覧'!$D$7*(1-'1 前提'!$B$4),0))+IF('2 案件一覧'!$C$8="",0,IF(9='2 案件一覧'!$C$8+'1 前提'!$B$5,'2 案件一覧'!$D$8*(1-'1 前提'!$B$4),0))+IF('2 案件一覧'!$C$9="",0,IF(9='2 案件一覧'!$C$9+'1 前提'!$B$5,'2 案件一覧'!$D$9*(1-'1 前提'!$B$4),0))+IF('2 案件一覧'!$C$10="",0,IF(9='2 案件一覧'!$C$10+'1 前提'!$B$5,'2 案件一覧'!$D$10*(1-'1 前提'!$B$4),0))+IF('2 案件一覧'!$C$11="",0,IF(9='2 案件一覧'!$C$11+'1 前提'!$B$5,'2 案件一覧'!$D$11*(1-'1 前提'!$B$4),0))</f>
        <v>0</v>
      </c>
      <c r="D12" s="8">
        <f>'1 前提'!$B$7</f>
        <v>0</v>
      </c>
      <c r="E12" s="9">
        <f>B12-C12-D12</f>
        <v>0</v>
      </c>
      <c r="F12" s="9">
        <f>F11+E12</f>
        <v>0</v>
      </c>
    </row>
    <row r="13" spans="1:6">
      <c r="A13" s="5">
        <v>10</v>
      </c>
      <c r="B13" s="8">
        <f>IF(OR('2 案件一覧'!$C$4="",'2 案件一覧'!$E$4=""),0,IF(AND(10&gt;='2 案件一覧'!$C$4+'1 前提'!$B$6,10&lt;='2 案件一覧'!$C$4+'1 前提'!$B$6+'2 案件一覧'!$E$4-1),'2 案件一覧'!$D$4/'2 案件一覧'!$E$4,0))+IF(OR('2 案件一覧'!$C$5="",'2 案件一覧'!$E$5=""),0,IF(AND(10&gt;='2 案件一覧'!$C$5+'1 前提'!$B$6,10&lt;='2 案件一覧'!$C$5+'1 前提'!$B$6+'2 案件一覧'!$E$5-1),'2 案件一覧'!$D$5/'2 案件一覧'!$E$5,0))+IF(OR('2 案件一覧'!$C$6="",'2 案件一覧'!$E$6=""),0,IF(AND(10&gt;='2 案件一覧'!$C$6+'1 前提'!$B$6,10&lt;='2 案件一覧'!$C$6+'1 前提'!$B$6+'2 案件一覧'!$E$6-1),'2 案件一覧'!$D$6/'2 案件一覧'!$E$6,0))+IF(OR('2 案件一覧'!$C$7="",'2 案件一覧'!$E$7=""),0,IF(AND(10&gt;='2 案件一覧'!$C$7+'1 前提'!$B$6,10&lt;='2 案件一覧'!$C$7+'1 前提'!$B$6+'2 案件一覧'!$E$7-1),'2 案件一覧'!$D$7/'2 案件一覧'!$E$7,0))+IF(OR('2 案件一覧'!$C$8="",'2 案件一覧'!$E$8=""),0,IF(AND(10&gt;='2 案件一覧'!$C$8+'1 前提'!$B$6,10&lt;='2 案件一覧'!$C$8+'1 前提'!$B$6+'2 案件一覧'!$E$8-1),'2 案件一覧'!$D$8/'2 案件一覧'!$E$8,0))+IF(OR('2 案件一覧'!$C$9="",'2 案件一覧'!$E$9=""),0,IF(AND(10&gt;='2 案件一覧'!$C$9+'1 前提'!$B$6,10&lt;='2 案件一覧'!$C$9+'1 前提'!$B$6+'2 案件一覧'!$E$9-1),'2 案件一覧'!$D$9/'2 案件一覧'!$E$9,0))+IF(OR('2 案件一覧'!$C$10="",'2 案件一覧'!$E$10=""),0,IF(AND(10&gt;='2 案件一覧'!$C$10+'1 前提'!$B$6,10&lt;='2 案件一覧'!$C$10+'1 前提'!$B$6+'2 案件一覧'!$E$10-1),'2 案件一覧'!$D$10/'2 案件一覧'!$E$10,0))+IF(OR('2 案件一覧'!$C$11="",'2 案件一覧'!$E$11=""),0,IF(AND(10&gt;='2 案件一覧'!$C$11+'1 前提'!$B$6,10&lt;='2 案件一覧'!$C$11+'1 前提'!$B$6+'2 案件一覧'!$E$11-1),'2 案件一覧'!$D$11/'2 案件一覧'!$E$11,0))</f>
        <v>0</v>
      </c>
      <c r="C13" s="8">
        <f>IF('2 案件一覧'!$C$4="",0,IF(10='2 案件一覧'!$C$4+'1 前提'!$B$5,'2 案件一覧'!$D$4*(1-'1 前提'!$B$4),0))+IF('2 案件一覧'!$C$5="",0,IF(10='2 案件一覧'!$C$5+'1 前提'!$B$5,'2 案件一覧'!$D$5*(1-'1 前提'!$B$4),0))+IF('2 案件一覧'!$C$6="",0,IF(10='2 案件一覧'!$C$6+'1 前提'!$B$5,'2 案件一覧'!$D$6*(1-'1 前提'!$B$4),0))+IF('2 案件一覧'!$C$7="",0,IF(10='2 案件一覧'!$C$7+'1 前提'!$B$5,'2 案件一覧'!$D$7*(1-'1 前提'!$B$4),0))+IF('2 案件一覧'!$C$8="",0,IF(10='2 案件一覧'!$C$8+'1 前提'!$B$5,'2 案件一覧'!$D$8*(1-'1 前提'!$B$4),0))+IF('2 案件一覧'!$C$9="",0,IF(10='2 案件一覧'!$C$9+'1 前提'!$B$5,'2 案件一覧'!$D$9*(1-'1 前提'!$B$4),0))+IF('2 案件一覧'!$C$10="",0,IF(10='2 案件一覧'!$C$10+'1 前提'!$B$5,'2 案件一覧'!$D$10*(1-'1 前提'!$B$4),0))+IF('2 案件一覧'!$C$11="",0,IF(10='2 案件一覧'!$C$11+'1 前提'!$B$5,'2 案件一覧'!$D$11*(1-'1 前提'!$B$4),0))</f>
        <v>0</v>
      </c>
      <c r="D13" s="8">
        <f>'1 前提'!$B$7</f>
        <v>0</v>
      </c>
      <c r="E13" s="9">
        <f>B13-C13-D13</f>
        <v>0</v>
      </c>
      <c r="F13" s="9">
        <f>F12+E13</f>
        <v>0</v>
      </c>
    </row>
    <row r="14" spans="1:6">
      <c r="A14" s="5">
        <v>11</v>
      </c>
      <c r="B14" s="8">
        <f>IF(OR('2 案件一覧'!$C$4="",'2 案件一覧'!$E$4=""),0,IF(AND(11&gt;='2 案件一覧'!$C$4+'1 前提'!$B$6,11&lt;='2 案件一覧'!$C$4+'1 前提'!$B$6+'2 案件一覧'!$E$4-1),'2 案件一覧'!$D$4/'2 案件一覧'!$E$4,0))+IF(OR('2 案件一覧'!$C$5="",'2 案件一覧'!$E$5=""),0,IF(AND(11&gt;='2 案件一覧'!$C$5+'1 前提'!$B$6,11&lt;='2 案件一覧'!$C$5+'1 前提'!$B$6+'2 案件一覧'!$E$5-1),'2 案件一覧'!$D$5/'2 案件一覧'!$E$5,0))+IF(OR('2 案件一覧'!$C$6="",'2 案件一覧'!$E$6=""),0,IF(AND(11&gt;='2 案件一覧'!$C$6+'1 前提'!$B$6,11&lt;='2 案件一覧'!$C$6+'1 前提'!$B$6+'2 案件一覧'!$E$6-1),'2 案件一覧'!$D$6/'2 案件一覧'!$E$6,0))+IF(OR('2 案件一覧'!$C$7="",'2 案件一覧'!$E$7=""),0,IF(AND(11&gt;='2 案件一覧'!$C$7+'1 前提'!$B$6,11&lt;='2 案件一覧'!$C$7+'1 前提'!$B$6+'2 案件一覧'!$E$7-1),'2 案件一覧'!$D$7/'2 案件一覧'!$E$7,0))+IF(OR('2 案件一覧'!$C$8="",'2 案件一覧'!$E$8=""),0,IF(AND(11&gt;='2 案件一覧'!$C$8+'1 前提'!$B$6,11&lt;='2 案件一覧'!$C$8+'1 前提'!$B$6+'2 案件一覧'!$E$8-1),'2 案件一覧'!$D$8/'2 案件一覧'!$E$8,0))+IF(OR('2 案件一覧'!$C$9="",'2 案件一覧'!$E$9=""),0,IF(AND(11&gt;='2 案件一覧'!$C$9+'1 前提'!$B$6,11&lt;='2 案件一覧'!$C$9+'1 前提'!$B$6+'2 案件一覧'!$E$9-1),'2 案件一覧'!$D$9/'2 案件一覧'!$E$9,0))+IF(OR('2 案件一覧'!$C$10="",'2 案件一覧'!$E$10=""),0,IF(AND(11&gt;='2 案件一覧'!$C$10+'1 前提'!$B$6,11&lt;='2 案件一覧'!$C$10+'1 前提'!$B$6+'2 案件一覧'!$E$10-1),'2 案件一覧'!$D$10/'2 案件一覧'!$E$10,0))+IF(OR('2 案件一覧'!$C$11="",'2 案件一覧'!$E$11=""),0,IF(AND(11&gt;='2 案件一覧'!$C$11+'1 前提'!$B$6,11&lt;='2 案件一覧'!$C$11+'1 前提'!$B$6+'2 案件一覧'!$E$11-1),'2 案件一覧'!$D$11/'2 案件一覧'!$E$11,0))</f>
        <v>0</v>
      </c>
      <c r="C14" s="8">
        <f>IF('2 案件一覧'!$C$4="",0,IF(11='2 案件一覧'!$C$4+'1 前提'!$B$5,'2 案件一覧'!$D$4*(1-'1 前提'!$B$4),0))+IF('2 案件一覧'!$C$5="",0,IF(11='2 案件一覧'!$C$5+'1 前提'!$B$5,'2 案件一覧'!$D$5*(1-'1 前提'!$B$4),0))+IF('2 案件一覧'!$C$6="",0,IF(11='2 案件一覧'!$C$6+'1 前提'!$B$5,'2 案件一覧'!$D$6*(1-'1 前提'!$B$4),0))+IF('2 案件一覧'!$C$7="",0,IF(11='2 案件一覧'!$C$7+'1 前提'!$B$5,'2 案件一覧'!$D$7*(1-'1 前提'!$B$4),0))+IF('2 案件一覧'!$C$8="",0,IF(11='2 案件一覧'!$C$8+'1 前提'!$B$5,'2 案件一覧'!$D$8*(1-'1 前提'!$B$4),0))+IF('2 案件一覧'!$C$9="",0,IF(11='2 案件一覧'!$C$9+'1 前提'!$B$5,'2 案件一覧'!$D$9*(1-'1 前提'!$B$4),0))+IF('2 案件一覧'!$C$10="",0,IF(11='2 案件一覧'!$C$10+'1 前提'!$B$5,'2 案件一覧'!$D$10*(1-'1 前提'!$B$4),0))+IF('2 案件一覧'!$C$11="",0,IF(11='2 案件一覧'!$C$11+'1 前提'!$B$5,'2 案件一覧'!$D$11*(1-'1 前提'!$B$4),0))</f>
        <v>0</v>
      </c>
      <c r="D14" s="8">
        <f>'1 前提'!$B$7</f>
        <v>0</v>
      </c>
      <c r="E14" s="9">
        <f>B14-C14-D14</f>
        <v>0</v>
      </c>
      <c r="F14" s="9">
        <f>F13+E14</f>
        <v>0</v>
      </c>
    </row>
    <row r="15" spans="1:6">
      <c r="A15" s="5">
        <v>12</v>
      </c>
      <c r="B15" s="8">
        <f>IF(OR('2 案件一覧'!$C$4="",'2 案件一覧'!$E$4=""),0,IF(AND(12&gt;='2 案件一覧'!$C$4+'1 前提'!$B$6,12&lt;='2 案件一覧'!$C$4+'1 前提'!$B$6+'2 案件一覧'!$E$4-1),'2 案件一覧'!$D$4/'2 案件一覧'!$E$4,0))+IF(OR('2 案件一覧'!$C$5="",'2 案件一覧'!$E$5=""),0,IF(AND(12&gt;='2 案件一覧'!$C$5+'1 前提'!$B$6,12&lt;='2 案件一覧'!$C$5+'1 前提'!$B$6+'2 案件一覧'!$E$5-1),'2 案件一覧'!$D$5/'2 案件一覧'!$E$5,0))+IF(OR('2 案件一覧'!$C$6="",'2 案件一覧'!$E$6=""),0,IF(AND(12&gt;='2 案件一覧'!$C$6+'1 前提'!$B$6,12&lt;='2 案件一覧'!$C$6+'1 前提'!$B$6+'2 案件一覧'!$E$6-1),'2 案件一覧'!$D$6/'2 案件一覧'!$E$6,0))+IF(OR('2 案件一覧'!$C$7="",'2 案件一覧'!$E$7=""),0,IF(AND(12&gt;='2 案件一覧'!$C$7+'1 前提'!$B$6,12&lt;='2 案件一覧'!$C$7+'1 前提'!$B$6+'2 案件一覧'!$E$7-1),'2 案件一覧'!$D$7/'2 案件一覧'!$E$7,0))+IF(OR('2 案件一覧'!$C$8="",'2 案件一覧'!$E$8=""),0,IF(AND(12&gt;='2 案件一覧'!$C$8+'1 前提'!$B$6,12&lt;='2 案件一覧'!$C$8+'1 前提'!$B$6+'2 案件一覧'!$E$8-1),'2 案件一覧'!$D$8/'2 案件一覧'!$E$8,0))+IF(OR('2 案件一覧'!$C$9="",'2 案件一覧'!$E$9=""),0,IF(AND(12&gt;='2 案件一覧'!$C$9+'1 前提'!$B$6,12&lt;='2 案件一覧'!$C$9+'1 前提'!$B$6+'2 案件一覧'!$E$9-1),'2 案件一覧'!$D$9/'2 案件一覧'!$E$9,0))+IF(OR('2 案件一覧'!$C$10="",'2 案件一覧'!$E$10=""),0,IF(AND(12&gt;='2 案件一覧'!$C$10+'1 前提'!$B$6,12&lt;='2 案件一覧'!$C$10+'1 前提'!$B$6+'2 案件一覧'!$E$10-1),'2 案件一覧'!$D$10/'2 案件一覧'!$E$10,0))+IF(OR('2 案件一覧'!$C$11="",'2 案件一覧'!$E$11=""),0,IF(AND(12&gt;='2 案件一覧'!$C$11+'1 前提'!$B$6,12&lt;='2 案件一覧'!$C$11+'1 前提'!$B$6+'2 案件一覧'!$E$11-1),'2 案件一覧'!$D$11/'2 案件一覧'!$E$11,0))</f>
        <v>0</v>
      </c>
      <c r="C15" s="8">
        <f>IF('2 案件一覧'!$C$4="",0,IF(12='2 案件一覧'!$C$4+'1 前提'!$B$5,'2 案件一覧'!$D$4*(1-'1 前提'!$B$4),0))+IF('2 案件一覧'!$C$5="",0,IF(12='2 案件一覧'!$C$5+'1 前提'!$B$5,'2 案件一覧'!$D$5*(1-'1 前提'!$B$4),0))+IF('2 案件一覧'!$C$6="",0,IF(12='2 案件一覧'!$C$6+'1 前提'!$B$5,'2 案件一覧'!$D$6*(1-'1 前提'!$B$4),0))+IF('2 案件一覧'!$C$7="",0,IF(12='2 案件一覧'!$C$7+'1 前提'!$B$5,'2 案件一覧'!$D$7*(1-'1 前提'!$B$4),0))+IF('2 案件一覧'!$C$8="",0,IF(12='2 案件一覧'!$C$8+'1 前提'!$B$5,'2 案件一覧'!$D$8*(1-'1 前提'!$B$4),0))+IF('2 案件一覧'!$C$9="",0,IF(12='2 案件一覧'!$C$9+'1 前提'!$B$5,'2 案件一覧'!$D$9*(1-'1 前提'!$B$4),0))+IF('2 案件一覧'!$C$10="",0,IF(12='2 案件一覧'!$C$10+'1 前提'!$B$5,'2 案件一覧'!$D$10*(1-'1 前提'!$B$4),0))+IF('2 案件一覧'!$C$11="",0,IF(12='2 案件一覧'!$C$11+'1 前提'!$B$5,'2 案件一覧'!$D$11*(1-'1 前提'!$B$4),0))</f>
        <v>0</v>
      </c>
      <c r="D15" s="8">
        <f>'1 前提'!$B$7</f>
        <v>0</v>
      </c>
      <c r="E15" s="9">
        <f>B15-C15-D15</f>
        <v>0</v>
      </c>
      <c r="F15" s="9">
        <f>F14+E15</f>
        <v>0</v>
      </c>
    </row>
    <row r="16" spans="1:6">
      <c r="A16" s="5">
        <v>13</v>
      </c>
      <c r="B16" s="8">
        <f>IF(OR('2 案件一覧'!$C$4="",'2 案件一覧'!$E$4=""),0,IF(AND(13&gt;='2 案件一覧'!$C$4+'1 前提'!$B$6,13&lt;='2 案件一覧'!$C$4+'1 前提'!$B$6+'2 案件一覧'!$E$4-1),'2 案件一覧'!$D$4/'2 案件一覧'!$E$4,0))+IF(OR('2 案件一覧'!$C$5="",'2 案件一覧'!$E$5=""),0,IF(AND(13&gt;='2 案件一覧'!$C$5+'1 前提'!$B$6,13&lt;='2 案件一覧'!$C$5+'1 前提'!$B$6+'2 案件一覧'!$E$5-1),'2 案件一覧'!$D$5/'2 案件一覧'!$E$5,0))+IF(OR('2 案件一覧'!$C$6="",'2 案件一覧'!$E$6=""),0,IF(AND(13&gt;='2 案件一覧'!$C$6+'1 前提'!$B$6,13&lt;='2 案件一覧'!$C$6+'1 前提'!$B$6+'2 案件一覧'!$E$6-1),'2 案件一覧'!$D$6/'2 案件一覧'!$E$6,0))+IF(OR('2 案件一覧'!$C$7="",'2 案件一覧'!$E$7=""),0,IF(AND(13&gt;='2 案件一覧'!$C$7+'1 前提'!$B$6,13&lt;='2 案件一覧'!$C$7+'1 前提'!$B$6+'2 案件一覧'!$E$7-1),'2 案件一覧'!$D$7/'2 案件一覧'!$E$7,0))+IF(OR('2 案件一覧'!$C$8="",'2 案件一覧'!$E$8=""),0,IF(AND(13&gt;='2 案件一覧'!$C$8+'1 前提'!$B$6,13&lt;='2 案件一覧'!$C$8+'1 前提'!$B$6+'2 案件一覧'!$E$8-1),'2 案件一覧'!$D$8/'2 案件一覧'!$E$8,0))+IF(OR('2 案件一覧'!$C$9="",'2 案件一覧'!$E$9=""),0,IF(AND(13&gt;='2 案件一覧'!$C$9+'1 前提'!$B$6,13&lt;='2 案件一覧'!$C$9+'1 前提'!$B$6+'2 案件一覧'!$E$9-1),'2 案件一覧'!$D$9/'2 案件一覧'!$E$9,0))+IF(OR('2 案件一覧'!$C$10="",'2 案件一覧'!$E$10=""),0,IF(AND(13&gt;='2 案件一覧'!$C$10+'1 前提'!$B$6,13&lt;='2 案件一覧'!$C$10+'1 前提'!$B$6+'2 案件一覧'!$E$10-1),'2 案件一覧'!$D$10/'2 案件一覧'!$E$10,0))+IF(OR('2 案件一覧'!$C$11="",'2 案件一覧'!$E$11=""),0,IF(AND(13&gt;='2 案件一覧'!$C$11+'1 前提'!$B$6,13&lt;='2 案件一覧'!$C$11+'1 前提'!$B$6+'2 案件一覧'!$E$11-1),'2 案件一覧'!$D$11/'2 案件一覧'!$E$11,0))</f>
        <v>0</v>
      </c>
      <c r="C16" s="8">
        <f>IF('2 案件一覧'!$C$4="",0,IF(13='2 案件一覧'!$C$4+'1 前提'!$B$5,'2 案件一覧'!$D$4*(1-'1 前提'!$B$4),0))+IF('2 案件一覧'!$C$5="",0,IF(13='2 案件一覧'!$C$5+'1 前提'!$B$5,'2 案件一覧'!$D$5*(1-'1 前提'!$B$4),0))+IF('2 案件一覧'!$C$6="",0,IF(13='2 案件一覧'!$C$6+'1 前提'!$B$5,'2 案件一覧'!$D$6*(1-'1 前提'!$B$4),0))+IF('2 案件一覧'!$C$7="",0,IF(13='2 案件一覧'!$C$7+'1 前提'!$B$5,'2 案件一覧'!$D$7*(1-'1 前提'!$B$4),0))+IF('2 案件一覧'!$C$8="",0,IF(13='2 案件一覧'!$C$8+'1 前提'!$B$5,'2 案件一覧'!$D$8*(1-'1 前提'!$B$4),0))+IF('2 案件一覧'!$C$9="",0,IF(13='2 案件一覧'!$C$9+'1 前提'!$B$5,'2 案件一覧'!$D$9*(1-'1 前提'!$B$4),0))+IF('2 案件一覧'!$C$10="",0,IF(13='2 案件一覧'!$C$10+'1 前提'!$B$5,'2 案件一覧'!$D$10*(1-'1 前提'!$B$4),0))+IF('2 案件一覧'!$C$11="",0,IF(13='2 案件一覧'!$C$11+'1 前提'!$B$5,'2 案件一覧'!$D$11*(1-'1 前提'!$B$4),0))</f>
        <v>0</v>
      </c>
      <c r="D16" s="8">
        <f>'1 前提'!$B$7</f>
        <v>0</v>
      </c>
      <c r="E16" s="9">
        <f>B16-C16-D16</f>
        <v>0</v>
      </c>
      <c r="F16" s="9">
        <f>F15+E16</f>
        <v>0</v>
      </c>
    </row>
    <row r="17" spans="1:6">
      <c r="A17" s="5">
        <v>14</v>
      </c>
      <c r="B17" s="8">
        <f>IF(OR('2 案件一覧'!$C$4="",'2 案件一覧'!$E$4=""),0,IF(AND(14&gt;='2 案件一覧'!$C$4+'1 前提'!$B$6,14&lt;='2 案件一覧'!$C$4+'1 前提'!$B$6+'2 案件一覧'!$E$4-1),'2 案件一覧'!$D$4/'2 案件一覧'!$E$4,0))+IF(OR('2 案件一覧'!$C$5="",'2 案件一覧'!$E$5=""),0,IF(AND(14&gt;='2 案件一覧'!$C$5+'1 前提'!$B$6,14&lt;='2 案件一覧'!$C$5+'1 前提'!$B$6+'2 案件一覧'!$E$5-1),'2 案件一覧'!$D$5/'2 案件一覧'!$E$5,0))+IF(OR('2 案件一覧'!$C$6="",'2 案件一覧'!$E$6=""),0,IF(AND(14&gt;='2 案件一覧'!$C$6+'1 前提'!$B$6,14&lt;='2 案件一覧'!$C$6+'1 前提'!$B$6+'2 案件一覧'!$E$6-1),'2 案件一覧'!$D$6/'2 案件一覧'!$E$6,0))+IF(OR('2 案件一覧'!$C$7="",'2 案件一覧'!$E$7=""),0,IF(AND(14&gt;='2 案件一覧'!$C$7+'1 前提'!$B$6,14&lt;='2 案件一覧'!$C$7+'1 前提'!$B$6+'2 案件一覧'!$E$7-1),'2 案件一覧'!$D$7/'2 案件一覧'!$E$7,0))+IF(OR('2 案件一覧'!$C$8="",'2 案件一覧'!$E$8=""),0,IF(AND(14&gt;='2 案件一覧'!$C$8+'1 前提'!$B$6,14&lt;='2 案件一覧'!$C$8+'1 前提'!$B$6+'2 案件一覧'!$E$8-1),'2 案件一覧'!$D$8/'2 案件一覧'!$E$8,0))+IF(OR('2 案件一覧'!$C$9="",'2 案件一覧'!$E$9=""),0,IF(AND(14&gt;='2 案件一覧'!$C$9+'1 前提'!$B$6,14&lt;='2 案件一覧'!$C$9+'1 前提'!$B$6+'2 案件一覧'!$E$9-1),'2 案件一覧'!$D$9/'2 案件一覧'!$E$9,0))+IF(OR('2 案件一覧'!$C$10="",'2 案件一覧'!$E$10=""),0,IF(AND(14&gt;='2 案件一覧'!$C$10+'1 前提'!$B$6,14&lt;='2 案件一覧'!$C$10+'1 前提'!$B$6+'2 案件一覧'!$E$10-1),'2 案件一覧'!$D$10/'2 案件一覧'!$E$10,0))+IF(OR('2 案件一覧'!$C$11="",'2 案件一覧'!$E$11=""),0,IF(AND(14&gt;='2 案件一覧'!$C$11+'1 前提'!$B$6,14&lt;='2 案件一覧'!$C$11+'1 前提'!$B$6+'2 案件一覧'!$E$11-1),'2 案件一覧'!$D$11/'2 案件一覧'!$E$11,0))</f>
        <v>0</v>
      </c>
      <c r="C17" s="8">
        <f>IF('2 案件一覧'!$C$4="",0,IF(14='2 案件一覧'!$C$4+'1 前提'!$B$5,'2 案件一覧'!$D$4*(1-'1 前提'!$B$4),0))+IF('2 案件一覧'!$C$5="",0,IF(14='2 案件一覧'!$C$5+'1 前提'!$B$5,'2 案件一覧'!$D$5*(1-'1 前提'!$B$4),0))+IF('2 案件一覧'!$C$6="",0,IF(14='2 案件一覧'!$C$6+'1 前提'!$B$5,'2 案件一覧'!$D$6*(1-'1 前提'!$B$4),0))+IF('2 案件一覧'!$C$7="",0,IF(14='2 案件一覧'!$C$7+'1 前提'!$B$5,'2 案件一覧'!$D$7*(1-'1 前提'!$B$4),0))+IF('2 案件一覧'!$C$8="",0,IF(14='2 案件一覧'!$C$8+'1 前提'!$B$5,'2 案件一覧'!$D$8*(1-'1 前提'!$B$4),0))+IF('2 案件一覧'!$C$9="",0,IF(14='2 案件一覧'!$C$9+'1 前提'!$B$5,'2 案件一覧'!$D$9*(1-'1 前提'!$B$4),0))+IF('2 案件一覧'!$C$10="",0,IF(14='2 案件一覧'!$C$10+'1 前提'!$B$5,'2 案件一覧'!$D$10*(1-'1 前提'!$B$4),0))+IF('2 案件一覧'!$C$11="",0,IF(14='2 案件一覧'!$C$11+'1 前提'!$B$5,'2 案件一覧'!$D$11*(1-'1 前提'!$B$4),0))</f>
        <v>0</v>
      </c>
      <c r="D17" s="8">
        <f>'1 前提'!$B$7</f>
        <v>0</v>
      </c>
      <c r="E17" s="9">
        <f>B17-C17-D17</f>
        <v>0</v>
      </c>
      <c r="F17" s="9">
        <f>F16+E17</f>
        <v>0</v>
      </c>
    </row>
    <row r="18" spans="1:6">
      <c r="A18" s="5">
        <v>15</v>
      </c>
      <c r="B18" s="8">
        <f>IF(OR('2 案件一覧'!$C$4="",'2 案件一覧'!$E$4=""),0,IF(AND(15&gt;='2 案件一覧'!$C$4+'1 前提'!$B$6,15&lt;='2 案件一覧'!$C$4+'1 前提'!$B$6+'2 案件一覧'!$E$4-1),'2 案件一覧'!$D$4/'2 案件一覧'!$E$4,0))+IF(OR('2 案件一覧'!$C$5="",'2 案件一覧'!$E$5=""),0,IF(AND(15&gt;='2 案件一覧'!$C$5+'1 前提'!$B$6,15&lt;='2 案件一覧'!$C$5+'1 前提'!$B$6+'2 案件一覧'!$E$5-1),'2 案件一覧'!$D$5/'2 案件一覧'!$E$5,0))+IF(OR('2 案件一覧'!$C$6="",'2 案件一覧'!$E$6=""),0,IF(AND(15&gt;='2 案件一覧'!$C$6+'1 前提'!$B$6,15&lt;='2 案件一覧'!$C$6+'1 前提'!$B$6+'2 案件一覧'!$E$6-1),'2 案件一覧'!$D$6/'2 案件一覧'!$E$6,0))+IF(OR('2 案件一覧'!$C$7="",'2 案件一覧'!$E$7=""),0,IF(AND(15&gt;='2 案件一覧'!$C$7+'1 前提'!$B$6,15&lt;='2 案件一覧'!$C$7+'1 前提'!$B$6+'2 案件一覧'!$E$7-1),'2 案件一覧'!$D$7/'2 案件一覧'!$E$7,0))+IF(OR('2 案件一覧'!$C$8="",'2 案件一覧'!$E$8=""),0,IF(AND(15&gt;='2 案件一覧'!$C$8+'1 前提'!$B$6,15&lt;='2 案件一覧'!$C$8+'1 前提'!$B$6+'2 案件一覧'!$E$8-1),'2 案件一覧'!$D$8/'2 案件一覧'!$E$8,0))+IF(OR('2 案件一覧'!$C$9="",'2 案件一覧'!$E$9=""),0,IF(AND(15&gt;='2 案件一覧'!$C$9+'1 前提'!$B$6,15&lt;='2 案件一覧'!$C$9+'1 前提'!$B$6+'2 案件一覧'!$E$9-1),'2 案件一覧'!$D$9/'2 案件一覧'!$E$9,0))+IF(OR('2 案件一覧'!$C$10="",'2 案件一覧'!$E$10=""),0,IF(AND(15&gt;='2 案件一覧'!$C$10+'1 前提'!$B$6,15&lt;='2 案件一覧'!$C$10+'1 前提'!$B$6+'2 案件一覧'!$E$10-1),'2 案件一覧'!$D$10/'2 案件一覧'!$E$10,0))+IF(OR('2 案件一覧'!$C$11="",'2 案件一覧'!$E$11=""),0,IF(AND(15&gt;='2 案件一覧'!$C$11+'1 前提'!$B$6,15&lt;='2 案件一覧'!$C$11+'1 前提'!$B$6+'2 案件一覧'!$E$11-1),'2 案件一覧'!$D$11/'2 案件一覧'!$E$11,0))</f>
        <v>0</v>
      </c>
      <c r="C18" s="8">
        <f>IF('2 案件一覧'!$C$4="",0,IF(15='2 案件一覧'!$C$4+'1 前提'!$B$5,'2 案件一覧'!$D$4*(1-'1 前提'!$B$4),0))+IF('2 案件一覧'!$C$5="",0,IF(15='2 案件一覧'!$C$5+'1 前提'!$B$5,'2 案件一覧'!$D$5*(1-'1 前提'!$B$4),0))+IF('2 案件一覧'!$C$6="",0,IF(15='2 案件一覧'!$C$6+'1 前提'!$B$5,'2 案件一覧'!$D$6*(1-'1 前提'!$B$4),0))+IF('2 案件一覧'!$C$7="",0,IF(15='2 案件一覧'!$C$7+'1 前提'!$B$5,'2 案件一覧'!$D$7*(1-'1 前提'!$B$4),0))+IF('2 案件一覧'!$C$8="",0,IF(15='2 案件一覧'!$C$8+'1 前提'!$B$5,'2 案件一覧'!$D$8*(1-'1 前提'!$B$4),0))+IF('2 案件一覧'!$C$9="",0,IF(15='2 案件一覧'!$C$9+'1 前提'!$B$5,'2 案件一覧'!$D$9*(1-'1 前提'!$B$4),0))+IF('2 案件一覧'!$C$10="",0,IF(15='2 案件一覧'!$C$10+'1 前提'!$B$5,'2 案件一覧'!$D$10*(1-'1 前提'!$B$4),0))+IF('2 案件一覧'!$C$11="",0,IF(15='2 案件一覧'!$C$11+'1 前提'!$B$5,'2 案件一覧'!$D$11*(1-'1 前提'!$B$4),0))</f>
        <v>0</v>
      </c>
      <c r="D18" s="8">
        <f>'1 前提'!$B$7</f>
        <v>0</v>
      </c>
      <c r="E18" s="9">
        <f>B18-C18-D18</f>
        <v>0</v>
      </c>
      <c r="F18" s="9">
        <f>F17+E18</f>
        <v>0</v>
      </c>
    </row>
    <row r="19" spans="1:6">
      <c r="A19" s="5">
        <v>16</v>
      </c>
      <c r="B19" s="8">
        <f>IF(OR('2 案件一覧'!$C$4="",'2 案件一覧'!$E$4=""),0,IF(AND(16&gt;='2 案件一覧'!$C$4+'1 前提'!$B$6,16&lt;='2 案件一覧'!$C$4+'1 前提'!$B$6+'2 案件一覧'!$E$4-1),'2 案件一覧'!$D$4/'2 案件一覧'!$E$4,0))+IF(OR('2 案件一覧'!$C$5="",'2 案件一覧'!$E$5=""),0,IF(AND(16&gt;='2 案件一覧'!$C$5+'1 前提'!$B$6,16&lt;='2 案件一覧'!$C$5+'1 前提'!$B$6+'2 案件一覧'!$E$5-1),'2 案件一覧'!$D$5/'2 案件一覧'!$E$5,0))+IF(OR('2 案件一覧'!$C$6="",'2 案件一覧'!$E$6=""),0,IF(AND(16&gt;='2 案件一覧'!$C$6+'1 前提'!$B$6,16&lt;='2 案件一覧'!$C$6+'1 前提'!$B$6+'2 案件一覧'!$E$6-1),'2 案件一覧'!$D$6/'2 案件一覧'!$E$6,0))+IF(OR('2 案件一覧'!$C$7="",'2 案件一覧'!$E$7=""),0,IF(AND(16&gt;='2 案件一覧'!$C$7+'1 前提'!$B$6,16&lt;='2 案件一覧'!$C$7+'1 前提'!$B$6+'2 案件一覧'!$E$7-1),'2 案件一覧'!$D$7/'2 案件一覧'!$E$7,0))+IF(OR('2 案件一覧'!$C$8="",'2 案件一覧'!$E$8=""),0,IF(AND(16&gt;='2 案件一覧'!$C$8+'1 前提'!$B$6,16&lt;='2 案件一覧'!$C$8+'1 前提'!$B$6+'2 案件一覧'!$E$8-1),'2 案件一覧'!$D$8/'2 案件一覧'!$E$8,0))+IF(OR('2 案件一覧'!$C$9="",'2 案件一覧'!$E$9=""),0,IF(AND(16&gt;='2 案件一覧'!$C$9+'1 前提'!$B$6,16&lt;='2 案件一覧'!$C$9+'1 前提'!$B$6+'2 案件一覧'!$E$9-1),'2 案件一覧'!$D$9/'2 案件一覧'!$E$9,0))+IF(OR('2 案件一覧'!$C$10="",'2 案件一覧'!$E$10=""),0,IF(AND(16&gt;='2 案件一覧'!$C$10+'1 前提'!$B$6,16&lt;='2 案件一覧'!$C$10+'1 前提'!$B$6+'2 案件一覧'!$E$10-1),'2 案件一覧'!$D$10/'2 案件一覧'!$E$10,0))+IF(OR('2 案件一覧'!$C$11="",'2 案件一覧'!$E$11=""),0,IF(AND(16&gt;='2 案件一覧'!$C$11+'1 前提'!$B$6,16&lt;='2 案件一覧'!$C$11+'1 前提'!$B$6+'2 案件一覧'!$E$11-1),'2 案件一覧'!$D$11/'2 案件一覧'!$E$11,0))</f>
        <v>0</v>
      </c>
      <c r="C19" s="8">
        <f>IF('2 案件一覧'!$C$4="",0,IF(16='2 案件一覧'!$C$4+'1 前提'!$B$5,'2 案件一覧'!$D$4*(1-'1 前提'!$B$4),0))+IF('2 案件一覧'!$C$5="",0,IF(16='2 案件一覧'!$C$5+'1 前提'!$B$5,'2 案件一覧'!$D$5*(1-'1 前提'!$B$4),0))+IF('2 案件一覧'!$C$6="",0,IF(16='2 案件一覧'!$C$6+'1 前提'!$B$5,'2 案件一覧'!$D$6*(1-'1 前提'!$B$4),0))+IF('2 案件一覧'!$C$7="",0,IF(16='2 案件一覧'!$C$7+'1 前提'!$B$5,'2 案件一覧'!$D$7*(1-'1 前提'!$B$4),0))+IF('2 案件一覧'!$C$8="",0,IF(16='2 案件一覧'!$C$8+'1 前提'!$B$5,'2 案件一覧'!$D$8*(1-'1 前提'!$B$4),0))+IF('2 案件一覧'!$C$9="",0,IF(16='2 案件一覧'!$C$9+'1 前提'!$B$5,'2 案件一覧'!$D$9*(1-'1 前提'!$B$4),0))+IF('2 案件一覧'!$C$10="",0,IF(16='2 案件一覧'!$C$10+'1 前提'!$B$5,'2 案件一覧'!$D$10*(1-'1 前提'!$B$4),0))+IF('2 案件一覧'!$C$11="",0,IF(16='2 案件一覧'!$C$11+'1 前提'!$B$5,'2 案件一覧'!$D$11*(1-'1 前提'!$B$4),0))</f>
        <v>0</v>
      </c>
      <c r="D19" s="8">
        <f>'1 前提'!$B$7</f>
        <v>0</v>
      </c>
      <c r="E19" s="9">
        <f>B19-C19-D19</f>
        <v>0</v>
      </c>
      <c r="F19" s="9">
        <f>F18+E19</f>
        <v>0</v>
      </c>
    </row>
    <row r="20" spans="1:6">
      <c r="A20" s="5">
        <v>17</v>
      </c>
      <c r="B20" s="8">
        <f>IF(OR('2 案件一覧'!$C$4="",'2 案件一覧'!$E$4=""),0,IF(AND(17&gt;='2 案件一覧'!$C$4+'1 前提'!$B$6,17&lt;='2 案件一覧'!$C$4+'1 前提'!$B$6+'2 案件一覧'!$E$4-1),'2 案件一覧'!$D$4/'2 案件一覧'!$E$4,0))+IF(OR('2 案件一覧'!$C$5="",'2 案件一覧'!$E$5=""),0,IF(AND(17&gt;='2 案件一覧'!$C$5+'1 前提'!$B$6,17&lt;='2 案件一覧'!$C$5+'1 前提'!$B$6+'2 案件一覧'!$E$5-1),'2 案件一覧'!$D$5/'2 案件一覧'!$E$5,0))+IF(OR('2 案件一覧'!$C$6="",'2 案件一覧'!$E$6=""),0,IF(AND(17&gt;='2 案件一覧'!$C$6+'1 前提'!$B$6,17&lt;='2 案件一覧'!$C$6+'1 前提'!$B$6+'2 案件一覧'!$E$6-1),'2 案件一覧'!$D$6/'2 案件一覧'!$E$6,0))+IF(OR('2 案件一覧'!$C$7="",'2 案件一覧'!$E$7=""),0,IF(AND(17&gt;='2 案件一覧'!$C$7+'1 前提'!$B$6,17&lt;='2 案件一覧'!$C$7+'1 前提'!$B$6+'2 案件一覧'!$E$7-1),'2 案件一覧'!$D$7/'2 案件一覧'!$E$7,0))+IF(OR('2 案件一覧'!$C$8="",'2 案件一覧'!$E$8=""),0,IF(AND(17&gt;='2 案件一覧'!$C$8+'1 前提'!$B$6,17&lt;='2 案件一覧'!$C$8+'1 前提'!$B$6+'2 案件一覧'!$E$8-1),'2 案件一覧'!$D$8/'2 案件一覧'!$E$8,0))+IF(OR('2 案件一覧'!$C$9="",'2 案件一覧'!$E$9=""),0,IF(AND(17&gt;='2 案件一覧'!$C$9+'1 前提'!$B$6,17&lt;='2 案件一覧'!$C$9+'1 前提'!$B$6+'2 案件一覧'!$E$9-1),'2 案件一覧'!$D$9/'2 案件一覧'!$E$9,0))+IF(OR('2 案件一覧'!$C$10="",'2 案件一覧'!$E$10=""),0,IF(AND(17&gt;='2 案件一覧'!$C$10+'1 前提'!$B$6,17&lt;='2 案件一覧'!$C$10+'1 前提'!$B$6+'2 案件一覧'!$E$10-1),'2 案件一覧'!$D$10/'2 案件一覧'!$E$10,0))+IF(OR('2 案件一覧'!$C$11="",'2 案件一覧'!$E$11=""),0,IF(AND(17&gt;='2 案件一覧'!$C$11+'1 前提'!$B$6,17&lt;='2 案件一覧'!$C$11+'1 前提'!$B$6+'2 案件一覧'!$E$11-1),'2 案件一覧'!$D$11/'2 案件一覧'!$E$11,0))</f>
        <v>0</v>
      </c>
      <c r="C20" s="8">
        <f>IF('2 案件一覧'!$C$4="",0,IF(17='2 案件一覧'!$C$4+'1 前提'!$B$5,'2 案件一覧'!$D$4*(1-'1 前提'!$B$4),0))+IF('2 案件一覧'!$C$5="",0,IF(17='2 案件一覧'!$C$5+'1 前提'!$B$5,'2 案件一覧'!$D$5*(1-'1 前提'!$B$4),0))+IF('2 案件一覧'!$C$6="",0,IF(17='2 案件一覧'!$C$6+'1 前提'!$B$5,'2 案件一覧'!$D$6*(1-'1 前提'!$B$4),0))+IF('2 案件一覧'!$C$7="",0,IF(17='2 案件一覧'!$C$7+'1 前提'!$B$5,'2 案件一覧'!$D$7*(1-'1 前提'!$B$4),0))+IF('2 案件一覧'!$C$8="",0,IF(17='2 案件一覧'!$C$8+'1 前提'!$B$5,'2 案件一覧'!$D$8*(1-'1 前提'!$B$4),0))+IF('2 案件一覧'!$C$9="",0,IF(17='2 案件一覧'!$C$9+'1 前提'!$B$5,'2 案件一覧'!$D$9*(1-'1 前提'!$B$4),0))+IF('2 案件一覧'!$C$10="",0,IF(17='2 案件一覧'!$C$10+'1 前提'!$B$5,'2 案件一覧'!$D$10*(1-'1 前提'!$B$4),0))+IF('2 案件一覧'!$C$11="",0,IF(17='2 案件一覧'!$C$11+'1 前提'!$B$5,'2 案件一覧'!$D$11*(1-'1 前提'!$B$4),0))</f>
        <v>0</v>
      </c>
      <c r="D20" s="8">
        <f>'1 前提'!$B$7</f>
        <v>0</v>
      </c>
      <c r="E20" s="9">
        <f>B20-C20-D20</f>
        <v>0</v>
      </c>
      <c r="F20" s="9">
        <f>F19+E20</f>
        <v>0</v>
      </c>
    </row>
    <row r="21" spans="1:6">
      <c r="A21" s="5">
        <v>18</v>
      </c>
      <c r="B21" s="8">
        <f>IF(OR('2 案件一覧'!$C$4="",'2 案件一覧'!$E$4=""),0,IF(AND(18&gt;='2 案件一覧'!$C$4+'1 前提'!$B$6,18&lt;='2 案件一覧'!$C$4+'1 前提'!$B$6+'2 案件一覧'!$E$4-1),'2 案件一覧'!$D$4/'2 案件一覧'!$E$4,0))+IF(OR('2 案件一覧'!$C$5="",'2 案件一覧'!$E$5=""),0,IF(AND(18&gt;='2 案件一覧'!$C$5+'1 前提'!$B$6,18&lt;='2 案件一覧'!$C$5+'1 前提'!$B$6+'2 案件一覧'!$E$5-1),'2 案件一覧'!$D$5/'2 案件一覧'!$E$5,0))+IF(OR('2 案件一覧'!$C$6="",'2 案件一覧'!$E$6=""),0,IF(AND(18&gt;='2 案件一覧'!$C$6+'1 前提'!$B$6,18&lt;='2 案件一覧'!$C$6+'1 前提'!$B$6+'2 案件一覧'!$E$6-1),'2 案件一覧'!$D$6/'2 案件一覧'!$E$6,0))+IF(OR('2 案件一覧'!$C$7="",'2 案件一覧'!$E$7=""),0,IF(AND(18&gt;='2 案件一覧'!$C$7+'1 前提'!$B$6,18&lt;='2 案件一覧'!$C$7+'1 前提'!$B$6+'2 案件一覧'!$E$7-1),'2 案件一覧'!$D$7/'2 案件一覧'!$E$7,0))+IF(OR('2 案件一覧'!$C$8="",'2 案件一覧'!$E$8=""),0,IF(AND(18&gt;='2 案件一覧'!$C$8+'1 前提'!$B$6,18&lt;='2 案件一覧'!$C$8+'1 前提'!$B$6+'2 案件一覧'!$E$8-1),'2 案件一覧'!$D$8/'2 案件一覧'!$E$8,0))+IF(OR('2 案件一覧'!$C$9="",'2 案件一覧'!$E$9=""),0,IF(AND(18&gt;='2 案件一覧'!$C$9+'1 前提'!$B$6,18&lt;='2 案件一覧'!$C$9+'1 前提'!$B$6+'2 案件一覧'!$E$9-1),'2 案件一覧'!$D$9/'2 案件一覧'!$E$9,0))+IF(OR('2 案件一覧'!$C$10="",'2 案件一覧'!$E$10=""),0,IF(AND(18&gt;='2 案件一覧'!$C$10+'1 前提'!$B$6,18&lt;='2 案件一覧'!$C$10+'1 前提'!$B$6+'2 案件一覧'!$E$10-1),'2 案件一覧'!$D$10/'2 案件一覧'!$E$10,0))+IF(OR('2 案件一覧'!$C$11="",'2 案件一覧'!$E$11=""),0,IF(AND(18&gt;='2 案件一覧'!$C$11+'1 前提'!$B$6,18&lt;='2 案件一覧'!$C$11+'1 前提'!$B$6+'2 案件一覧'!$E$11-1),'2 案件一覧'!$D$11/'2 案件一覧'!$E$11,0))</f>
        <v>0</v>
      </c>
      <c r="C21" s="8">
        <f>IF('2 案件一覧'!$C$4="",0,IF(18='2 案件一覧'!$C$4+'1 前提'!$B$5,'2 案件一覧'!$D$4*(1-'1 前提'!$B$4),0))+IF('2 案件一覧'!$C$5="",0,IF(18='2 案件一覧'!$C$5+'1 前提'!$B$5,'2 案件一覧'!$D$5*(1-'1 前提'!$B$4),0))+IF('2 案件一覧'!$C$6="",0,IF(18='2 案件一覧'!$C$6+'1 前提'!$B$5,'2 案件一覧'!$D$6*(1-'1 前提'!$B$4),0))+IF('2 案件一覧'!$C$7="",0,IF(18='2 案件一覧'!$C$7+'1 前提'!$B$5,'2 案件一覧'!$D$7*(1-'1 前提'!$B$4),0))+IF('2 案件一覧'!$C$8="",0,IF(18='2 案件一覧'!$C$8+'1 前提'!$B$5,'2 案件一覧'!$D$8*(1-'1 前提'!$B$4),0))+IF('2 案件一覧'!$C$9="",0,IF(18='2 案件一覧'!$C$9+'1 前提'!$B$5,'2 案件一覧'!$D$9*(1-'1 前提'!$B$4),0))+IF('2 案件一覧'!$C$10="",0,IF(18='2 案件一覧'!$C$10+'1 前提'!$B$5,'2 案件一覧'!$D$10*(1-'1 前提'!$B$4),0))+IF('2 案件一覧'!$C$11="",0,IF(18='2 案件一覧'!$C$11+'1 前提'!$B$5,'2 案件一覧'!$D$11*(1-'1 前提'!$B$4),0))</f>
        <v>0</v>
      </c>
      <c r="D21" s="8">
        <f>'1 前提'!$B$7</f>
        <v>0</v>
      </c>
      <c r="E21" s="9">
        <f>B21-C21-D21</f>
        <v>0</v>
      </c>
      <c r="F21" s="9">
        <f>F20+E21</f>
        <v>0</v>
      </c>
    </row>
    <row r="22" spans="1:6">
      <c r="A22" s="5">
        <v>19</v>
      </c>
      <c r="B22" s="8">
        <f>IF(OR('2 案件一覧'!$C$4="",'2 案件一覧'!$E$4=""),0,IF(AND(19&gt;='2 案件一覧'!$C$4+'1 前提'!$B$6,19&lt;='2 案件一覧'!$C$4+'1 前提'!$B$6+'2 案件一覧'!$E$4-1),'2 案件一覧'!$D$4/'2 案件一覧'!$E$4,0))+IF(OR('2 案件一覧'!$C$5="",'2 案件一覧'!$E$5=""),0,IF(AND(19&gt;='2 案件一覧'!$C$5+'1 前提'!$B$6,19&lt;='2 案件一覧'!$C$5+'1 前提'!$B$6+'2 案件一覧'!$E$5-1),'2 案件一覧'!$D$5/'2 案件一覧'!$E$5,0))+IF(OR('2 案件一覧'!$C$6="",'2 案件一覧'!$E$6=""),0,IF(AND(19&gt;='2 案件一覧'!$C$6+'1 前提'!$B$6,19&lt;='2 案件一覧'!$C$6+'1 前提'!$B$6+'2 案件一覧'!$E$6-1),'2 案件一覧'!$D$6/'2 案件一覧'!$E$6,0))+IF(OR('2 案件一覧'!$C$7="",'2 案件一覧'!$E$7=""),0,IF(AND(19&gt;='2 案件一覧'!$C$7+'1 前提'!$B$6,19&lt;='2 案件一覧'!$C$7+'1 前提'!$B$6+'2 案件一覧'!$E$7-1),'2 案件一覧'!$D$7/'2 案件一覧'!$E$7,0))+IF(OR('2 案件一覧'!$C$8="",'2 案件一覧'!$E$8=""),0,IF(AND(19&gt;='2 案件一覧'!$C$8+'1 前提'!$B$6,19&lt;='2 案件一覧'!$C$8+'1 前提'!$B$6+'2 案件一覧'!$E$8-1),'2 案件一覧'!$D$8/'2 案件一覧'!$E$8,0))+IF(OR('2 案件一覧'!$C$9="",'2 案件一覧'!$E$9=""),0,IF(AND(19&gt;='2 案件一覧'!$C$9+'1 前提'!$B$6,19&lt;='2 案件一覧'!$C$9+'1 前提'!$B$6+'2 案件一覧'!$E$9-1),'2 案件一覧'!$D$9/'2 案件一覧'!$E$9,0))+IF(OR('2 案件一覧'!$C$10="",'2 案件一覧'!$E$10=""),0,IF(AND(19&gt;='2 案件一覧'!$C$10+'1 前提'!$B$6,19&lt;='2 案件一覧'!$C$10+'1 前提'!$B$6+'2 案件一覧'!$E$10-1),'2 案件一覧'!$D$10/'2 案件一覧'!$E$10,0))+IF(OR('2 案件一覧'!$C$11="",'2 案件一覧'!$E$11=""),0,IF(AND(19&gt;='2 案件一覧'!$C$11+'1 前提'!$B$6,19&lt;='2 案件一覧'!$C$11+'1 前提'!$B$6+'2 案件一覧'!$E$11-1),'2 案件一覧'!$D$11/'2 案件一覧'!$E$11,0))</f>
        <v>0</v>
      </c>
      <c r="C22" s="8">
        <f>IF('2 案件一覧'!$C$4="",0,IF(19='2 案件一覧'!$C$4+'1 前提'!$B$5,'2 案件一覧'!$D$4*(1-'1 前提'!$B$4),0))+IF('2 案件一覧'!$C$5="",0,IF(19='2 案件一覧'!$C$5+'1 前提'!$B$5,'2 案件一覧'!$D$5*(1-'1 前提'!$B$4),0))+IF('2 案件一覧'!$C$6="",0,IF(19='2 案件一覧'!$C$6+'1 前提'!$B$5,'2 案件一覧'!$D$6*(1-'1 前提'!$B$4),0))+IF('2 案件一覧'!$C$7="",0,IF(19='2 案件一覧'!$C$7+'1 前提'!$B$5,'2 案件一覧'!$D$7*(1-'1 前提'!$B$4),0))+IF('2 案件一覧'!$C$8="",0,IF(19='2 案件一覧'!$C$8+'1 前提'!$B$5,'2 案件一覧'!$D$8*(1-'1 前提'!$B$4),0))+IF('2 案件一覧'!$C$9="",0,IF(19='2 案件一覧'!$C$9+'1 前提'!$B$5,'2 案件一覧'!$D$9*(1-'1 前提'!$B$4),0))+IF('2 案件一覧'!$C$10="",0,IF(19='2 案件一覧'!$C$10+'1 前提'!$B$5,'2 案件一覧'!$D$10*(1-'1 前提'!$B$4),0))+IF('2 案件一覧'!$C$11="",0,IF(19='2 案件一覧'!$C$11+'1 前提'!$B$5,'2 案件一覧'!$D$11*(1-'1 前提'!$B$4),0))</f>
        <v>0</v>
      </c>
      <c r="D22" s="8">
        <f>'1 前提'!$B$7</f>
        <v>0</v>
      </c>
      <c r="E22" s="9">
        <f>B22-C22-D22</f>
        <v>0</v>
      </c>
      <c r="F22" s="9">
        <f>F21+E22</f>
        <v>0</v>
      </c>
    </row>
    <row r="23" spans="1:6">
      <c r="A23" s="5">
        <v>20</v>
      </c>
      <c r="B23" s="8">
        <f>IF(OR('2 案件一覧'!$C$4="",'2 案件一覧'!$E$4=""),0,IF(AND(20&gt;='2 案件一覧'!$C$4+'1 前提'!$B$6,20&lt;='2 案件一覧'!$C$4+'1 前提'!$B$6+'2 案件一覧'!$E$4-1),'2 案件一覧'!$D$4/'2 案件一覧'!$E$4,0))+IF(OR('2 案件一覧'!$C$5="",'2 案件一覧'!$E$5=""),0,IF(AND(20&gt;='2 案件一覧'!$C$5+'1 前提'!$B$6,20&lt;='2 案件一覧'!$C$5+'1 前提'!$B$6+'2 案件一覧'!$E$5-1),'2 案件一覧'!$D$5/'2 案件一覧'!$E$5,0))+IF(OR('2 案件一覧'!$C$6="",'2 案件一覧'!$E$6=""),0,IF(AND(20&gt;='2 案件一覧'!$C$6+'1 前提'!$B$6,20&lt;='2 案件一覧'!$C$6+'1 前提'!$B$6+'2 案件一覧'!$E$6-1),'2 案件一覧'!$D$6/'2 案件一覧'!$E$6,0))+IF(OR('2 案件一覧'!$C$7="",'2 案件一覧'!$E$7=""),0,IF(AND(20&gt;='2 案件一覧'!$C$7+'1 前提'!$B$6,20&lt;='2 案件一覧'!$C$7+'1 前提'!$B$6+'2 案件一覧'!$E$7-1),'2 案件一覧'!$D$7/'2 案件一覧'!$E$7,0))+IF(OR('2 案件一覧'!$C$8="",'2 案件一覧'!$E$8=""),0,IF(AND(20&gt;='2 案件一覧'!$C$8+'1 前提'!$B$6,20&lt;='2 案件一覧'!$C$8+'1 前提'!$B$6+'2 案件一覧'!$E$8-1),'2 案件一覧'!$D$8/'2 案件一覧'!$E$8,0))+IF(OR('2 案件一覧'!$C$9="",'2 案件一覧'!$E$9=""),0,IF(AND(20&gt;='2 案件一覧'!$C$9+'1 前提'!$B$6,20&lt;='2 案件一覧'!$C$9+'1 前提'!$B$6+'2 案件一覧'!$E$9-1),'2 案件一覧'!$D$9/'2 案件一覧'!$E$9,0))+IF(OR('2 案件一覧'!$C$10="",'2 案件一覧'!$E$10=""),0,IF(AND(20&gt;='2 案件一覧'!$C$10+'1 前提'!$B$6,20&lt;='2 案件一覧'!$C$10+'1 前提'!$B$6+'2 案件一覧'!$E$10-1),'2 案件一覧'!$D$10/'2 案件一覧'!$E$10,0))+IF(OR('2 案件一覧'!$C$11="",'2 案件一覧'!$E$11=""),0,IF(AND(20&gt;='2 案件一覧'!$C$11+'1 前提'!$B$6,20&lt;='2 案件一覧'!$C$11+'1 前提'!$B$6+'2 案件一覧'!$E$11-1),'2 案件一覧'!$D$11/'2 案件一覧'!$E$11,0))</f>
        <v>0</v>
      </c>
      <c r="C23" s="8">
        <f>IF('2 案件一覧'!$C$4="",0,IF(20='2 案件一覧'!$C$4+'1 前提'!$B$5,'2 案件一覧'!$D$4*(1-'1 前提'!$B$4),0))+IF('2 案件一覧'!$C$5="",0,IF(20='2 案件一覧'!$C$5+'1 前提'!$B$5,'2 案件一覧'!$D$5*(1-'1 前提'!$B$4),0))+IF('2 案件一覧'!$C$6="",0,IF(20='2 案件一覧'!$C$6+'1 前提'!$B$5,'2 案件一覧'!$D$6*(1-'1 前提'!$B$4),0))+IF('2 案件一覧'!$C$7="",0,IF(20='2 案件一覧'!$C$7+'1 前提'!$B$5,'2 案件一覧'!$D$7*(1-'1 前提'!$B$4),0))+IF('2 案件一覧'!$C$8="",0,IF(20='2 案件一覧'!$C$8+'1 前提'!$B$5,'2 案件一覧'!$D$8*(1-'1 前提'!$B$4),0))+IF('2 案件一覧'!$C$9="",0,IF(20='2 案件一覧'!$C$9+'1 前提'!$B$5,'2 案件一覧'!$D$9*(1-'1 前提'!$B$4),0))+IF('2 案件一覧'!$C$10="",0,IF(20='2 案件一覧'!$C$10+'1 前提'!$B$5,'2 案件一覧'!$D$10*(1-'1 前提'!$B$4),0))+IF('2 案件一覧'!$C$11="",0,IF(20='2 案件一覧'!$C$11+'1 前提'!$B$5,'2 案件一覧'!$D$11*(1-'1 前提'!$B$4),0))</f>
        <v>0</v>
      </c>
      <c r="D23" s="8">
        <f>'1 前提'!$B$7</f>
        <v>0</v>
      </c>
      <c r="E23" s="9">
        <f>B23-C23-D23</f>
        <v>0</v>
      </c>
      <c r="F23" s="9">
        <f>F22+E23</f>
        <v>0</v>
      </c>
    </row>
    <row r="24" spans="1:6">
      <c r="A24" s="5">
        <v>21</v>
      </c>
      <c r="B24" s="8">
        <f>IF(OR('2 案件一覧'!$C$4="",'2 案件一覧'!$E$4=""),0,IF(AND(21&gt;='2 案件一覧'!$C$4+'1 前提'!$B$6,21&lt;='2 案件一覧'!$C$4+'1 前提'!$B$6+'2 案件一覧'!$E$4-1),'2 案件一覧'!$D$4/'2 案件一覧'!$E$4,0))+IF(OR('2 案件一覧'!$C$5="",'2 案件一覧'!$E$5=""),0,IF(AND(21&gt;='2 案件一覧'!$C$5+'1 前提'!$B$6,21&lt;='2 案件一覧'!$C$5+'1 前提'!$B$6+'2 案件一覧'!$E$5-1),'2 案件一覧'!$D$5/'2 案件一覧'!$E$5,0))+IF(OR('2 案件一覧'!$C$6="",'2 案件一覧'!$E$6=""),0,IF(AND(21&gt;='2 案件一覧'!$C$6+'1 前提'!$B$6,21&lt;='2 案件一覧'!$C$6+'1 前提'!$B$6+'2 案件一覧'!$E$6-1),'2 案件一覧'!$D$6/'2 案件一覧'!$E$6,0))+IF(OR('2 案件一覧'!$C$7="",'2 案件一覧'!$E$7=""),0,IF(AND(21&gt;='2 案件一覧'!$C$7+'1 前提'!$B$6,21&lt;='2 案件一覧'!$C$7+'1 前提'!$B$6+'2 案件一覧'!$E$7-1),'2 案件一覧'!$D$7/'2 案件一覧'!$E$7,0))+IF(OR('2 案件一覧'!$C$8="",'2 案件一覧'!$E$8=""),0,IF(AND(21&gt;='2 案件一覧'!$C$8+'1 前提'!$B$6,21&lt;='2 案件一覧'!$C$8+'1 前提'!$B$6+'2 案件一覧'!$E$8-1),'2 案件一覧'!$D$8/'2 案件一覧'!$E$8,0))+IF(OR('2 案件一覧'!$C$9="",'2 案件一覧'!$E$9=""),0,IF(AND(21&gt;='2 案件一覧'!$C$9+'1 前提'!$B$6,21&lt;='2 案件一覧'!$C$9+'1 前提'!$B$6+'2 案件一覧'!$E$9-1),'2 案件一覧'!$D$9/'2 案件一覧'!$E$9,0))+IF(OR('2 案件一覧'!$C$10="",'2 案件一覧'!$E$10=""),0,IF(AND(21&gt;='2 案件一覧'!$C$10+'1 前提'!$B$6,21&lt;='2 案件一覧'!$C$10+'1 前提'!$B$6+'2 案件一覧'!$E$10-1),'2 案件一覧'!$D$10/'2 案件一覧'!$E$10,0))+IF(OR('2 案件一覧'!$C$11="",'2 案件一覧'!$E$11=""),0,IF(AND(21&gt;='2 案件一覧'!$C$11+'1 前提'!$B$6,21&lt;='2 案件一覧'!$C$11+'1 前提'!$B$6+'2 案件一覧'!$E$11-1),'2 案件一覧'!$D$11/'2 案件一覧'!$E$11,0))</f>
        <v>0</v>
      </c>
      <c r="C24" s="8">
        <f>IF('2 案件一覧'!$C$4="",0,IF(21='2 案件一覧'!$C$4+'1 前提'!$B$5,'2 案件一覧'!$D$4*(1-'1 前提'!$B$4),0))+IF('2 案件一覧'!$C$5="",0,IF(21='2 案件一覧'!$C$5+'1 前提'!$B$5,'2 案件一覧'!$D$5*(1-'1 前提'!$B$4),0))+IF('2 案件一覧'!$C$6="",0,IF(21='2 案件一覧'!$C$6+'1 前提'!$B$5,'2 案件一覧'!$D$6*(1-'1 前提'!$B$4),0))+IF('2 案件一覧'!$C$7="",0,IF(21='2 案件一覧'!$C$7+'1 前提'!$B$5,'2 案件一覧'!$D$7*(1-'1 前提'!$B$4),0))+IF('2 案件一覧'!$C$8="",0,IF(21='2 案件一覧'!$C$8+'1 前提'!$B$5,'2 案件一覧'!$D$8*(1-'1 前提'!$B$4),0))+IF('2 案件一覧'!$C$9="",0,IF(21='2 案件一覧'!$C$9+'1 前提'!$B$5,'2 案件一覧'!$D$9*(1-'1 前提'!$B$4),0))+IF('2 案件一覧'!$C$10="",0,IF(21='2 案件一覧'!$C$10+'1 前提'!$B$5,'2 案件一覧'!$D$10*(1-'1 前提'!$B$4),0))+IF('2 案件一覧'!$C$11="",0,IF(21='2 案件一覧'!$C$11+'1 前提'!$B$5,'2 案件一覧'!$D$11*(1-'1 前提'!$B$4),0))</f>
        <v>0</v>
      </c>
      <c r="D24" s="8">
        <f>'1 前提'!$B$7</f>
        <v>0</v>
      </c>
      <c r="E24" s="9">
        <f>B24-C24-D24</f>
        <v>0</v>
      </c>
      <c r="F24" s="9">
        <f>F23+E24</f>
        <v>0</v>
      </c>
    </row>
    <row r="25" spans="1:6">
      <c r="A25" s="5">
        <v>22</v>
      </c>
      <c r="B25" s="8">
        <f>IF(OR('2 案件一覧'!$C$4="",'2 案件一覧'!$E$4=""),0,IF(AND(22&gt;='2 案件一覧'!$C$4+'1 前提'!$B$6,22&lt;='2 案件一覧'!$C$4+'1 前提'!$B$6+'2 案件一覧'!$E$4-1),'2 案件一覧'!$D$4/'2 案件一覧'!$E$4,0))+IF(OR('2 案件一覧'!$C$5="",'2 案件一覧'!$E$5=""),0,IF(AND(22&gt;='2 案件一覧'!$C$5+'1 前提'!$B$6,22&lt;='2 案件一覧'!$C$5+'1 前提'!$B$6+'2 案件一覧'!$E$5-1),'2 案件一覧'!$D$5/'2 案件一覧'!$E$5,0))+IF(OR('2 案件一覧'!$C$6="",'2 案件一覧'!$E$6=""),0,IF(AND(22&gt;='2 案件一覧'!$C$6+'1 前提'!$B$6,22&lt;='2 案件一覧'!$C$6+'1 前提'!$B$6+'2 案件一覧'!$E$6-1),'2 案件一覧'!$D$6/'2 案件一覧'!$E$6,0))+IF(OR('2 案件一覧'!$C$7="",'2 案件一覧'!$E$7=""),0,IF(AND(22&gt;='2 案件一覧'!$C$7+'1 前提'!$B$6,22&lt;='2 案件一覧'!$C$7+'1 前提'!$B$6+'2 案件一覧'!$E$7-1),'2 案件一覧'!$D$7/'2 案件一覧'!$E$7,0))+IF(OR('2 案件一覧'!$C$8="",'2 案件一覧'!$E$8=""),0,IF(AND(22&gt;='2 案件一覧'!$C$8+'1 前提'!$B$6,22&lt;='2 案件一覧'!$C$8+'1 前提'!$B$6+'2 案件一覧'!$E$8-1),'2 案件一覧'!$D$8/'2 案件一覧'!$E$8,0))+IF(OR('2 案件一覧'!$C$9="",'2 案件一覧'!$E$9=""),0,IF(AND(22&gt;='2 案件一覧'!$C$9+'1 前提'!$B$6,22&lt;='2 案件一覧'!$C$9+'1 前提'!$B$6+'2 案件一覧'!$E$9-1),'2 案件一覧'!$D$9/'2 案件一覧'!$E$9,0))+IF(OR('2 案件一覧'!$C$10="",'2 案件一覧'!$E$10=""),0,IF(AND(22&gt;='2 案件一覧'!$C$10+'1 前提'!$B$6,22&lt;='2 案件一覧'!$C$10+'1 前提'!$B$6+'2 案件一覧'!$E$10-1),'2 案件一覧'!$D$10/'2 案件一覧'!$E$10,0))+IF(OR('2 案件一覧'!$C$11="",'2 案件一覧'!$E$11=""),0,IF(AND(22&gt;='2 案件一覧'!$C$11+'1 前提'!$B$6,22&lt;='2 案件一覧'!$C$11+'1 前提'!$B$6+'2 案件一覧'!$E$11-1),'2 案件一覧'!$D$11/'2 案件一覧'!$E$11,0))</f>
        <v>0</v>
      </c>
      <c r="C25" s="8">
        <f>IF('2 案件一覧'!$C$4="",0,IF(22='2 案件一覧'!$C$4+'1 前提'!$B$5,'2 案件一覧'!$D$4*(1-'1 前提'!$B$4),0))+IF('2 案件一覧'!$C$5="",0,IF(22='2 案件一覧'!$C$5+'1 前提'!$B$5,'2 案件一覧'!$D$5*(1-'1 前提'!$B$4),0))+IF('2 案件一覧'!$C$6="",0,IF(22='2 案件一覧'!$C$6+'1 前提'!$B$5,'2 案件一覧'!$D$6*(1-'1 前提'!$B$4),0))+IF('2 案件一覧'!$C$7="",0,IF(22='2 案件一覧'!$C$7+'1 前提'!$B$5,'2 案件一覧'!$D$7*(1-'1 前提'!$B$4),0))+IF('2 案件一覧'!$C$8="",0,IF(22='2 案件一覧'!$C$8+'1 前提'!$B$5,'2 案件一覧'!$D$8*(1-'1 前提'!$B$4),0))+IF('2 案件一覧'!$C$9="",0,IF(22='2 案件一覧'!$C$9+'1 前提'!$B$5,'2 案件一覧'!$D$9*(1-'1 前提'!$B$4),0))+IF('2 案件一覧'!$C$10="",0,IF(22='2 案件一覧'!$C$10+'1 前提'!$B$5,'2 案件一覧'!$D$10*(1-'1 前提'!$B$4),0))+IF('2 案件一覧'!$C$11="",0,IF(22='2 案件一覧'!$C$11+'1 前提'!$B$5,'2 案件一覧'!$D$11*(1-'1 前提'!$B$4),0))</f>
        <v>0</v>
      </c>
      <c r="D25" s="8">
        <f>'1 前提'!$B$7</f>
        <v>0</v>
      </c>
      <c r="E25" s="9">
        <f>B25-C25-D25</f>
        <v>0</v>
      </c>
      <c r="F25" s="9">
        <f>F24+E25</f>
        <v>0</v>
      </c>
    </row>
    <row r="26" spans="1:6">
      <c r="A26" s="5">
        <v>23</v>
      </c>
      <c r="B26" s="8">
        <f>IF(OR('2 案件一覧'!$C$4="",'2 案件一覧'!$E$4=""),0,IF(AND(23&gt;='2 案件一覧'!$C$4+'1 前提'!$B$6,23&lt;='2 案件一覧'!$C$4+'1 前提'!$B$6+'2 案件一覧'!$E$4-1),'2 案件一覧'!$D$4/'2 案件一覧'!$E$4,0))+IF(OR('2 案件一覧'!$C$5="",'2 案件一覧'!$E$5=""),0,IF(AND(23&gt;='2 案件一覧'!$C$5+'1 前提'!$B$6,23&lt;='2 案件一覧'!$C$5+'1 前提'!$B$6+'2 案件一覧'!$E$5-1),'2 案件一覧'!$D$5/'2 案件一覧'!$E$5,0))+IF(OR('2 案件一覧'!$C$6="",'2 案件一覧'!$E$6=""),0,IF(AND(23&gt;='2 案件一覧'!$C$6+'1 前提'!$B$6,23&lt;='2 案件一覧'!$C$6+'1 前提'!$B$6+'2 案件一覧'!$E$6-1),'2 案件一覧'!$D$6/'2 案件一覧'!$E$6,0))+IF(OR('2 案件一覧'!$C$7="",'2 案件一覧'!$E$7=""),0,IF(AND(23&gt;='2 案件一覧'!$C$7+'1 前提'!$B$6,23&lt;='2 案件一覧'!$C$7+'1 前提'!$B$6+'2 案件一覧'!$E$7-1),'2 案件一覧'!$D$7/'2 案件一覧'!$E$7,0))+IF(OR('2 案件一覧'!$C$8="",'2 案件一覧'!$E$8=""),0,IF(AND(23&gt;='2 案件一覧'!$C$8+'1 前提'!$B$6,23&lt;='2 案件一覧'!$C$8+'1 前提'!$B$6+'2 案件一覧'!$E$8-1),'2 案件一覧'!$D$8/'2 案件一覧'!$E$8,0))+IF(OR('2 案件一覧'!$C$9="",'2 案件一覧'!$E$9=""),0,IF(AND(23&gt;='2 案件一覧'!$C$9+'1 前提'!$B$6,23&lt;='2 案件一覧'!$C$9+'1 前提'!$B$6+'2 案件一覧'!$E$9-1),'2 案件一覧'!$D$9/'2 案件一覧'!$E$9,0))+IF(OR('2 案件一覧'!$C$10="",'2 案件一覧'!$E$10=""),0,IF(AND(23&gt;='2 案件一覧'!$C$10+'1 前提'!$B$6,23&lt;='2 案件一覧'!$C$10+'1 前提'!$B$6+'2 案件一覧'!$E$10-1),'2 案件一覧'!$D$10/'2 案件一覧'!$E$10,0))+IF(OR('2 案件一覧'!$C$11="",'2 案件一覧'!$E$11=""),0,IF(AND(23&gt;='2 案件一覧'!$C$11+'1 前提'!$B$6,23&lt;='2 案件一覧'!$C$11+'1 前提'!$B$6+'2 案件一覧'!$E$11-1),'2 案件一覧'!$D$11/'2 案件一覧'!$E$11,0))</f>
        <v>0</v>
      </c>
      <c r="C26" s="8">
        <f>IF('2 案件一覧'!$C$4="",0,IF(23='2 案件一覧'!$C$4+'1 前提'!$B$5,'2 案件一覧'!$D$4*(1-'1 前提'!$B$4),0))+IF('2 案件一覧'!$C$5="",0,IF(23='2 案件一覧'!$C$5+'1 前提'!$B$5,'2 案件一覧'!$D$5*(1-'1 前提'!$B$4),0))+IF('2 案件一覧'!$C$6="",0,IF(23='2 案件一覧'!$C$6+'1 前提'!$B$5,'2 案件一覧'!$D$6*(1-'1 前提'!$B$4),0))+IF('2 案件一覧'!$C$7="",0,IF(23='2 案件一覧'!$C$7+'1 前提'!$B$5,'2 案件一覧'!$D$7*(1-'1 前提'!$B$4),0))+IF('2 案件一覧'!$C$8="",0,IF(23='2 案件一覧'!$C$8+'1 前提'!$B$5,'2 案件一覧'!$D$8*(1-'1 前提'!$B$4),0))+IF('2 案件一覧'!$C$9="",0,IF(23='2 案件一覧'!$C$9+'1 前提'!$B$5,'2 案件一覧'!$D$9*(1-'1 前提'!$B$4),0))+IF('2 案件一覧'!$C$10="",0,IF(23='2 案件一覧'!$C$10+'1 前提'!$B$5,'2 案件一覧'!$D$10*(1-'1 前提'!$B$4),0))+IF('2 案件一覧'!$C$11="",0,IF(23='2 案件一覧'!$C$11+'1 前提'!$B$5,'2 案件一覧'!$D$11*(1-'1 前提'!$B$4),0))</f>
        <v>0</v>
      </c>
      <c r="D26" s="8">
        <f>'1 前提'!$B$7</f>
        <v>0</v>
      </c>
      <c r="E26" s="9">
        <f>B26-C26-D26</f>
        <v>0</v>
      </c>
      <c r="F26" s="9">
        <f>F25+E26</f>
        <v>0</v>
      </c>
    </row>
    <row r="27" spans="1:6">
      <c r="A27" s="5">
        <v>24</v>
      </c>
      <c r="B27" s="8">
        <f>IF(OR('2 案件一覧'!$C$4="",'2 案件一覧'!$E$4=""),0,IF(AND(24&gt;='2 案件一覧'!$C$4+'1 前提'!$B$6,24&lt;='2 案件一覧'!$C$4+'1 前提'!$B$6+'2 案件一覧'!$E$4-1),'2 案件一覧'!$D$4/'2 案件一覧'!$E$4,0))+IF(OR('2 案件一覧'!$C$5="",'2 案件一覧'!$E$5=""),0,IF(AND(24&gt;='2 案件一覧'!$C$5+'1 前提'!$B$6,24&lt;='2 案件一覧'!$C$5+'1 前提'!$B$6+'2 案件一覧'!$E$5-1),'2 案件一覧'!$D$5/'2 案件一覧'!$E$5,0))+IF(OR('2 案件一覧'!$C$6="",'2 案件一覧'!$E$6=""),0,IF(AND(24&gt;='2 案件一覧'!$C$6+'1 前提'!$B$6,24&lt;='2 案件一覧'!$C$6+'1 前提'!$B$6+'2 案件一覧'!$E$6-1),'2 案件一覧'!$D$6/'2 案件一覧'!$E$6,0))+IF(OR('2 案件一覧'!$C$7="",'2 案件一覧'!$E$7=""),0,IF(AND(24&gt;='2 案件一覧'!$C$7+'1 前提'!$B$6,24&lt;='2 案件一覧'!$C$7+'1 前提'!$B$6+'2 案件一覧'!$E$7-1),'2 案件一覧'!$D$7/'2 案件一覧'!$E$7,0))+IF(OR('2 案件一覧'!$C$8="",'2 案件一覧'!$E$8=""),0,IF(AND(24&gt;='2 案件一覧'!$C$8+'1 前提'!$B$6,24&lt;='2 案件一覧'!$C$8+'1 前提'!$B$6+'2 案件一覧'!$E$8-1),'2 案件一覧'!$D$8/'2 案件一覧'!$E$8,0))+IF(OR('2 案件一覧'!$C$9="",'2 案件一覧'!$E$9=""),0,IF(AND(24&gt;='2 案件一覧'!$C$9+'1 前提'!$B$6,24&lt;='2 案件一覧'!$C$9+'1 前提'!$B$6+'2 案件一覧'!$E$9-1),'2 案件一覧'!$D$9/'2 案件一覧'!$E$9,0))+IF(OR('2 案件一覧'!$C$10="",'2 案件一覧'!$E$10=""),0,IF(AND(24&gt;='2 案件一覧'!$C$10+'1 前提'!$B$6,24&lt;='2 案件一覧'!$C$10+'1 前提'!$B$6+'2 案件一覧'!$E$10-1),'2 案件一覧'!$D$10/'2 案件一覧'!$E$10,0))+IF(OR('2 案件一覧'!$C$11="",'2 案件一覧'!$E$11=""),0,IF(AND(24&gt;='2 案件一覧'!$C$11+'1 前提'!$B$6,24&lt;='2 案件一覧'!$C$11+'1 前提'!$B$6+'2 案件一覧'!$E$11-1),'2 案件一覧'!$D$11/'2 案件一覧'!$E$11,0))</f>
        <v>0</v>
      </c>
      <c r="C27" s="8">
        <f>IF('2 案件一覧'!$C$4="",0,IF(24='2 案件一覧'!$C$4+'1 前提'!$B$5,'2 案件一覧'!$D$4*(1-'1 前提'!$B$4),0))+IF('2 案件一覧'!$C$5="",0,IF(24='2 案件一覧'!$C$5+'1 前提'!$B$5,'2 案件一覧'!$D$5*(1-'1 前提'!$B$4),0))+IF('2 案件一覧'!$C$6="",0,IF(24='2 案件一覧'!$C$6+'1 前提'!$B$5,'2 案件一覧'!$D$6*(1-'1 前提'!$B$4),0))+IF('2 案件一覧'!$C$7="",0,IF(24='2 案件一覧'!$C$7+'1 前提'!$B$5,'2 案件一覧'!$D$7*(1-'1 前提'!$B$4),0))+IF('2 案件一覧'!$C$8="",0,IF(24='2 案件一覧'!$C$8+'1 前提'!$B$5,'2 案件一覧'!$D$8*(1-'1 前提'!$B$4),0))+IF('2 案件一覧'!$C$9="",0,IF(24='2 案件一覧'!$C$9+'1 前提'!$B$5,'2 案件一覧'!$D$9*(1-'1 前提'!$B$4),0))+IF('2 案件一覧'!$C$10="",0,IF(24='2 案件一覧'!$C$10+'1 前提'!$B$5,'2 案件一覧'!$D$10*(1-'1 前提'!$B$4),0))+IF('2 案件一覧'!$C$11="",0,IF(24='2 案件一覧'!$C$11+'1 前提'!$B$5,'2 案件一覧'!$D$11*(1-'1 前提'!$B$4),0))</f>
        <v>0</v>
      </c>
      <c r="D27" s="8">
        <f>'1 前提'!$B$7</f>
        <v>0</v>
      </c>
      <c r="E27" s="9">
        <f>B27-C27-D27</f>
        <v>0</v>
      </c>
      <c r="F27" s="9">
        <f>F26+E27</f>
        <v>0</v>
      </c>
    </row>
    <row r="29" spans="1:6">
      <c r="A29" s="5" t="s">
        <v>43</v>
      </c>
      <c r="B29" s="10">
        <f>MIN(F4:F27)</f>
        <v>0</v>
      </c>
      <c r="C29" s="3" t="s">
        <v>44</v>
      </c>
    </row>
    <row r="30" spans="1:6">
      <c r="A30" s="5" t="s">
        <v>45</v>
      </c>
      <c r="B30" s="9">
        <f>INDEX(A4:A27,MATCH(MIN(F4:F27),F4:F27,0))</f>
        <v>0</v>
      </c>
    </row>
    <row r="31" spans="1:6">
      <c r="A31" s="5" t="s">
        <v>46</v>
      </c>
      <c r="B31" s="9">
        <f>F27</f>
        <v>0</v>
      </c>
    </row>
    <row r="32" spans="1:6">
      <c r="A32" s="5" t="s">
        <v>47</v>
      </c>
      <c r="B32" s="9">
        <f>'2 案件一覧'!D12-SUM(B4:B27)</f>
        <v>0</v>
      </c>
      <c r="C32" s="3" t="s">
        <v>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2"/>
  <sheetViews>
    <sheetView workbookViewId="0"/>
  </sheetViews>
  <sheetFormatPr defaultRowHeight="15"/>
  <cols>
    <col min="1" max="1" width="40.7109375" customWidth="1"/>
    <col min="2" max="3" width="20.7109375" customWidth="1"/>
    <col min="4" max="4" width="46.7109375" customWidth="1"/>
  </cols>
  <sheetData>
    <row r="1" spans="1:4">
      <c r="A1" s="1" t="s">
        <v>49</v>
      </c>
    </row>
    <row r="3" spans="1:4">
      <c r="A3" s="4" t="s">
        <v>4</v>
      </c>
      <c r="B3" s="4" t="s">
        <v>50</v>
      </c>
      <c r="C3" s="4"/>
      <c r="D3" s="4" t="s">
        <v>6</v>
      </c>
    </row>
    <row r="4" spans="1:4">
      <c r="A4" s="5" t="s">
        <v>51</v>
      </c>
      <c r="B4" s="8">
        <f>'2 案件一覧'!D12</f>
        <v>0</v>
      </c>
      <c r="D4" s="3" t="s">
        <v>52</v>
      </c>
    </row>
    <row r="5" spans="1:4">
      <c r="A5" s="5" t="s">
        <v>53</v>
      </c>
      <c r="B5" s="8">
        <f>B4*(1-'1 前提'!$B$4)</f>
        <v>0</v>
      </c>
      <c r="D5" s="3" t="s">
        <v>54</v>
      </c>
    </row>
    <row r="6" spans="1:4">
      <c r="A6" s="5" t="s">
        <v>55</v>
      </c>
      <c r="B6" s="9">
        <f>B4-B5</f>
        <v>0</v>
      </c>
      <c r="D6" s="3" t="s">
        <v>56</v>
      </c>
    </row>
    <row r="7" spans="1:4">
      <c r="A7" s="5" t="s">
        <v>57</v>
      </c>
      <c r="B7" s="8">
        <f>SUM('3 月次の入出金'!B4:B27)</f>
        <v>0</v>
      </c>
    </row>
    <row r="8" spans="1:4">
      <c r="A8" s="5" t="s">
        <v>47</v>
      </c>
      <c r="B8" s="9">
        <f>B4-B7</f>
        <v>0</v>
      </c>
      <c r="D8" s="3" t="s">
        <v>58</v>
      </c>
    </row>
    <row r="10" spans="1:4">
      <c r="A10" s="5" t="s">
        <v>59</v>
      </c>
      <c r="B10" s="10">
        <f>'3 月次の入出金'!B29</f>
        <v>0</v>
      </c>
    </row>
    <row r="11" spans="1:4">
      <c r="A11" s="5" t="s">
        <v>60</v>
      </c>
      <c r="B11" s="7"/>
      <c r="D11" s="3" t="s">
        <v>61</v>
      </c>
    </row>
    <row r="12" spans="1:4">
      <c r="A12" s="5" t="s">
        <v>62</v>
      </c>
      <c r="B12" s="9">
        <f>IF(B11="","",B11-B10)</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15"/>
  <sheetViews>
    <sheetView workbookViewId="0"/>
  </sheetViews>
  <sheetFormatPr defaultRowHeight="15"/>
  <cols>
    <col min="1" max="1" width="24.7109375" customWidth="1"/>
    <col min="2" max="2" width="82.7109375" customWidth="1"/>
  </cols>
  <sheetData>
    <row r="1" spans="1:2">
      <c r="A1" s="1" t="s">
        <v>63</v>
      </c>
    </row>
    <row r="3" spans="1:2">
      <c r="A3" s="4" t="s">
        <v>64</v>
      </c>
      <c r="B3" s="4" t="s">
        <v>65</v>
      </c>
    </row>
    <row r="4" spans="1:2">
      <c r="A4" s="5" t="s">
        <v>66</v>
      </c>
      <c r="B4" s="3" t="s">
        <v>67</v>
      </c>
    </row>
    <row r="5" spans="1:2">
      <c r="A5" s="5" t="s">
        <v>25</v>
      </c>
      <c r="B5" s="3" t="s">
        <v>68</v>
      </c>
    </row>
    <row r="6" spans="1:2">
      <c r="A6" s="5" t="s">
        <v>69</v>
      </c>
      <c r="B6" s="3" t="s">
        <v>70</v>
      </c>
    </row>
    <row r="7" spans="1:2">
      <c r="A7" s="5" t="s">
        <v>71</v>
      </c>
      <c r="B7" s="3" t="s">
        <v>72</v>
      </c>
    </row>
    <row r="8" spans="1:2">
      <c r="A8" s="5" t="s">
        <v>73</v>
      </c>
      <c r="B8" s="3" t="s">
        <v>74</v>
      </c>
    </row>
    <row r="9" spans="1:2">
      <c r="A9" s="5" t="s">
        <v>41</v>
      </c>
      <c r="B9" s="3" t="s">
        <v>75</v>
      </c>
    </row>
    <row r="10" spans="1:2">
      <c r="A10" s="5" t="s">
        <v>42</v>
      </c>
      <c r="B10" s="3" t="s">
        <v>76</v>
      </c>
    </row>
    <row r="11" spans="1:2">
      <c r="A11" s="5" t="s">
        <v>43</v>
      </c>
      <c r="B11" s="3" t="s">
        <v>77</v>
      </c>
    </row>
    <row r="12" spans="1:2">
      <c r="A12" s="5" t="s">
        <v>47</v>
      </c>
      <c r="B12" s="3" t="s">
        <v>78</v>
      </c>
    </row>
    <row r="15" spans="1:2">
      <c r="A15" s="5" t="s">
        <v>79</v>
      </c>
      <c r="B15" s="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はじめに</vt:lpstr>
      <vt:lpstr>1 前提</vt:lpstr>
      <vt:lpstr>2 案件一覧</vt:lpstr>
      <vt:lpstr>3 月次の入出金</vt:lpstr>
      <vt:lpstr>4 一括と分割の比較</vt:lpstr>
      <vt:lpstr>用語と計算式</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2026-09-14T11:11:27Z</dcterms:created>
  <dcterms:modified xsi:type="dcterms:W3CDTF">2026-09-14T11:11:27Z</dcterms:modified>
</cp:coreProperties>
</file>